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IDIPRON\Mapas de Riesgos\CORTE DICIEMBRE 2024\"/>
    </mc:Choice>
  </mc:AlternateContent>
  <xr:revisionPtr revIDLastSave="0" documentId="13_ncr:1_{1F69A9CF-56DE-4DA1-BB44-767DF5FD48F2}" xr6:coauthVersionLast="47" xr6:coauthVersionMax="47" xr10:uidLastSave="{00000000-0000-0000-0000-000000000000}"/>
  <bookViews>
    <workbookView xWindow="-120" yWindow="-120" windowWidth="29040" windowHeight="15840" tabRatio="809" firstSheet="3" activeTab="8" xr2:uid="{EF23FFC0-9CF1-4E34-B6BF-424D3CB53A13}"/>
  </bookViews>
  <sheets>
    <sheet name="GESTION D HUMANO" sheetId="2" r:id="rId1"/>
    <sheet name="GESTION AMBIENTAL" sheetId="4" r:id="rId2"/>
    <sheet name="GESTION JURIDICA" sheetId="5" r:id="rId3"/>
    <sheet name="GESTION FINANCIERA" sheetId="6" r:id="rId4"/>
    <sheet name="GESTION CONTRAACTUAL" sheetId="7" r:id="rId5"/>
    <sheet name="GESTION ALMACEN Y ECONOMATO" sheetId="8" r:id="rId6"/>
    <sheet name="GESTION DOCUMENTAL" sheetId="9" r:id="rId7"/>
    <sheet name="GESTION SERVI ADMINISTRATIVO" sheetId="10" r:id="rId8"/>
    <sheet name="GESTION ADECUACION Y MANTENIMIE" sheetId="1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8">'GESTION ADECUACION Y MANTENIMIE'!$A$1:$AG$22</definedName>
    <definedName name="_xlnm.Print_Area" localSheetId="1">'GESTION AMBIENTAL'!$A$1:$AG$22</definedName>
    <definedName name="_xlnm.Print_Area" localSheetId="4">'GESTION CONTRAACTUAL'!$A$1:$AG$22</definedName>
    <definedName name="_xlnm.Print_Area" localSheetId="0">'GESTION D HUMANO'!$A$1:$AG$22</definedName>
    <definedName name="_xlnm.Print_Area" localSheetId="2">'GESTION JURIDICA'!$A$1:$AG$22</definedName>
    <definedName name="_xlnm.Print_Area" localSheetId="7">'GESTION SERVI ADMINISTRATIVO'!$A$1:$AG$22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11" l="1"/>
  <c r="L21" i="11"/>
  <c r="L20" i="11"/>
  <c r="L19" i="11"/>
  <c r="L18" i="11"/>
  <c r="L17" i="11"/>
  <c r="L16" i="11"/>
  <c r="M16" i="11" s="1"/>
  <c r="M19" i="11" s="1"/>
  <c r="G16" i="11"/>
  <c r="H16" i="11" s="1"/>
  <c r="O19" i="11" l="1"/>
  <c r="P16" i="11"/>
  <c r="Q19" i="11" l="1"/>
  <c r="R16" i="11" s="1"/>
  <c r="S16" i="11" s="1"/>
  <c r="T16" i="11" s="1"/>
  <c r="O16" i="11"/>
  <c r="L29" i="10"/>
  <c r="L28" i="10"/>
  <c r="L27" i="10"/>
  <c r="L26" i="10"/>
  <c r="L25" i="10"/>
  <c r="L24" i="10"/>
  <c r="L23" i="10"/>
  <c r="M23" i="10" s="1"/>
  <c r="M26" i="10" s="1"/>
  <c r="G23" i="10"/>
  <c r="L22" i="10"/>
  <c r="L20" i="10"/>
  <c r="L19" i="10"/>
  <c r="L18" i="10"/>
  <c r="L17" i="10"/>
  <c r="L16" i="10"/>
  <c r="M16" i="10" s="1"/>
  <c r="M19" i="10" s="1"/>
  <c r="G16" i="10"/>
  <c r="H16" i="10" s="1"/>
  <c r="O19" i="10" l="1"/>
  <c r="P16" i="10"/>
  <c r="O26" i="10"/>
  <c r="O23" i="10" s="1"/>
  <c r="P23" i="10"/>
  <c r="Q26" i="10" l="1"/>
  <c r="R23" i="10" s="1"/>
  <c r="S23" i="10" s="1"/>
  <c r="T23" i="10" s="1"/>
  <c r="Q19" i="10"/>
  <c r="R16" i="10" s="1"/>
  <c r="S16" i="10" s="1"/>
  <c r="T16" i="10" s="1"/>
  <c r="O16" i="10"/>
  <c r="L22" i="9"/>
  <c r="L21" i="9"/>
  <c r="L20" i="9"/>
  <c r="L19" i="9"/>
  <c r="L18" i="9"/>
  <c r="L17" i="9"/>
  <c r="L16" i="9"/>
  <c r="M16" i="9" s="1"/>
  <c r="M19" i="9" s="1"/>
  <c r="G16" i="9"/>
  <c r="H16" i="9" s="1"/>
  <c r="O19" i="9" l="1"/>
  <c r="P16" i="9"/>
  <c r="Q19" i="9" l="1"/>
  <c r="R16" i="9" s="1"/>
  <c r="S16" i="9" s="1"/>
  <c r="T16" i="9" s="1"/>
  <c r="O16" i="9"/>
  <c r="L36" i="8"/>
  <c r="L34" i="8"/>
  <c r="L33" i="8"/>
  <c r="L32" i="8"/>
  <c r="L31" i="8"/>
  <c r="L30" i="8"/>
  <c r="M30" i="8" s="1"/>
  <c r="M33" i="8" s="1"/>
  <c r="G30" i="8"/>
  <c r="H30" i="8" s="1"/>
  <c r="L29" i="8"/>
  <c r="L28" i="8"/>
  <c r="L27" i="8"/>
  <c r="L26" i="8"/>
  <c r="L25" i="8"/>
  <c r="L24" i="8"/>
  <c r="L23" i="8"/>
  <c r="M23" i="8" s="1"/>
  <c r="M26" i="8" s="1"/>
  <c r="G23" i="8"/>
  <c r="L22" i="8"/>
  <c r="L21" i="8"/>
  <c r="L20" i="8"/>
  <c r="L19" i="8"/>
  <c r="L18" i="8"/>
  <c r="L17" i="8"/>
  <c r="M16" i="8"/>
  <c r="M19" i="8" s="1"/>
  <c r="L16" i="8"/>
  <c r="G16" i="8"/>
  <c r="H16" i="8" s="1"/>
  <c r="O26" i="8" l="1"/>
  <c r="O23" i="8" s="1"/>
  <c r="P23" i="8"/>
  <c r="O19" i="8"/>
  <c r="P16" i="8"/>
  <c r="O33" i="8"/>
  <c r="O30" i="8" s="1"/>
  <c r="P30" i="8"/>
  <c r="Q33" i="8" l="1"/>
  <c r="R30" i="8" s="1"/>
  <c r="S30" i="8" s="1"/>
  <c r="T30" i="8" s="1"/>
  <c r="Q26" i="8"/>
  <c r="R23" i="8" s="1"/>
  <c r="S23" i="8" s="1"/>
  <c r="T23" i="8" s="1"/>
  <c r="Q19" i="8"/>
  <c r="R16" i="8" s="1"/>
  <c r="S16" i="8" s="1"/>
  <c r="T16" i="8" s="1"/>
  <c r="O16" i="8"/>
  <c r="L22" i="7"/>
  <c r="L21" i="7"/>
  <c r="L20" i="7"/>
  <c r="L19" i="7"/>
  <c r="L18" i="7"/>
  <c r="L17" i="7"/>
  <c r="L16" i="7"/>
  <c r="M16" i="7" s="1"/>
  <c r="M19" i="7" s="1"/>
  <c r="G16" i="7"/>
  <c r="H16" i="7" s="1"/>
  <c r="O19" i="7" l="1"/>
  <c r="P16" i="7"/>
  <c r="Q19" i="7" l="1"/>
  <c r="R16" i="7" s="1"/>
  <c r="S16" i="7" s="1"/>
  <c r="T16" i="7" s="1"/>
  <c r="O16" i="7"/>
  <c r="L36" i="6"/>
  <c r="L35" i="6"/>
  <c r="L34" i="6"/>
  <c r="L33" i="6"/>
  <c r="L32" i="6"/>
  <c r="L31" i="6"/>
  <c r="L30" i="6"/>
  <c r="M30" i="6" s="1"/>
  <c r="M33" i="6" s="1"/>
  <c r="G30" i="6"/>
  <c r="L29" i="6"/>
  <c r="L28" i="6"/>
  <c r="L27" i="6"/>
  <c r="L26" i="6"/>
  <c r="L25" i="6"/>
  <c r="L24" i="6"/>
  <c r="M23" i="6"/>
  <c r="M26" i="6" s="1"/>
  <c r="L23" i="6"/>
  <c r="G23" i="6"/>
  <c r="L22" i="6"/>
  <c r="L21" i="6"/>
  <c r="L20" i="6"/>
  <c r="L19" i="6"/>
  <c r="L18" i="6"/>
  <c r="L17" i="6"/>
  <c r="L16" i="6"/>
  <c r="M16" i="6" s="1"/>
  <c r="M19" i="6" s="1"/>
  <c r="H16" i="6"/>
  <c r="G16" i="6"/>
  <c r="O26" i="6" l="1"/>
  <c r="O23" i="6" s="1"/>
  <c r="P23" i="6"/>
  <c r="O33" i="6"/>
  <c r="O30" i="6" s="1"/>
  <c r="P30" i="6"/>
  <c r="O19" i="6"/>
  <c r="P16" i="6"/>
  <c r="Q33" i="6" l="1"/>
  <c r="R30" i="6" s="1"/>
  <c r="S30" i="6" s="1"/>
  <c r="T30" i="6" s="1"/>
  <c r="Q26" i="6"/>
  <c r="R23" i="6" s="1"/>
  <c r="S23" i="6" s="1"/>
  <c r="T23" i="6" s="1"/>
  <c r="Q19" i="6"/>
  <c r="R16" i="6" s="1"/>
  <c r="S16" i="6" s="1"/>
  <c r="T16" i="6" s="1"/>
  <c r="O16" i="6"/>
  <c r="L22" i="5"/>
  <c r="L21" i="5"/>
  <c r="L20" i="5"/>
  <c r="L19" i="5"/>
  <c r="L18" i="5"/>
  <c r="L17" i="5"/>
  <c r="M16" i="5" s="1"/>
  <c r="M19" i="5" s="1"/>
  <c r="L16" i="5"/>
  <c r="G16" i="5"/>
  <c r="H16" i="5" s="1"/>
  <c r="O19" i="5" l="1"/>
  <c r="P16" i="5"/>
  <c r="Q19" i="5" l="1"/>
  <c r="R16" i="5" s="1"/>
  <c r="S16" i="5" s="1"/>
  <c r="T16" i="5" s="1"/>
  <c r="O16" i="5"/>
  <c r="L22" i="4"/>
  <c r="L20" i="4"/>
  <c r="L19" i="4"/>
  <c r="L18" i="4"/>
  <c r="L17" i="4"/>
  <c r="L16" i="4"/>
  <c r="M16" i="4" s="1"/>
  <c r="M19" i="4" s="1"/>
  <c r="G16" i="4"/>
  <c r="H16" i="4" s="1"/>
  <c r="O19" i="4" l="1"/>
  <c r="P16" i="4"/>
  <c r="Q19" i="4" l="1"/>
  <c r="R16" i="4" s="1"/>
  <c r="S16" i="4" s="1"/>
  <c r="T16" i="4" s="1"/>
  <c r="O16" i="4"/>
  <c r="L36" i="2"/>
  <c r="L35" i="2"/>
  <c r="L34" i="2"/>
  <c r="L33" i="2"/>
  <c r="L32" i="2"/>
  <c r="L31" i="2"/>
  <c r="L30" i="2"/>
  <c r="M30" i="2" s="1"/>
  <c r="M33" i="2" s="1"/>
  <c r="G30" i="2"/>
  <c r="L29" i="2"/>
  <c r="L28" i="2"/>
  <c r="L27" i="2"/>
  <c r="L26" i="2"/>
  <c r="L25" i="2"/>
  <c r="L24" i="2"/>
  <c r="L23" i="2"/>
  <c r="M23" i="2" s="1"/>
  <c r="M26" i="2" s="1"/>
  <c r="O26" i="2" s="1"/>
  <c r="O23" i="2" s="1"/>
  <c r="G23" i="2"/>
  <c r="L22" i="2"/>
  <c r="L21" i="2"/>
  <c r="L20" i="2"/>
  <c r="L19" i="2"/>
  <c r="L18" i="2"/>
  <c r="L17" i="2"/>
  <c r="L16" i="2"/>
  <c r="M16" i="2" s="1"/>
  <c r="M19" i="2" s="1"/>
  <c r="H16" i="2"/>
  <c r="G16" i="2"/>
  <c r="O33" i="2" l="1"/>
  <c r="O30" i="2" s="1"/>
  <c r="P30" i="2"/>
  <c r="O19" i="2"/>
  <c r="P16" i="2"/>
  <c r="Q33" i="2" l="1"/>
  <c r="R30" i="2" s="1"/>
  <c r="S30" i="2" s="1"/>
  <c r="T30" i="2" s="1"/>
  <c r="Q26" i="2"/>
  <c r="R23" i="2" s="1"/>
  <c r="S23" i="2" s="1"/>
  <c r="T23" i="2" s="1"/>
  <c r="Q19" i="2"/>
  <c r="R16" i="2" s="1"/>
  <c r="S16" i="2" s="1"/>
  <c r="T16" i="2" s="1"/>
  <c r="O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V30" authorId="0" shapeId="0" xr:uid="{05C66C3B-F7A2-4E95-9063-F3BAAD9A6244}">
      <text>
        <r>
          <rPr>
            <sz val="11"/>
            <color theme="1"/>
            <rFont val="Calibri"/>
            <scheme val="minor"/>
          </rPr>
          <t>======
ID#AAABVF2i7A4
tc={9AF2B3FD-78F9-4E31-90DD-90E86B044D8D}    (2024-11-21 15:25:33)
[Comentario encadenado]
Su versión de Excel le permite leer este comentario encadenado; sin embargo, las ediciones que se apliquen se quitarán si el archivo se abre en una versión más reciente de Excel. Más información: https://go.microsoft.com/fwlink/?linkid=870924
Comentario:
    Se corrige cargo de Subdirector Administrativo Financiero a Ordenador del gasto</t>
        </r>
      </text>
    </comment>
  </commentList>
</comments>
</file>

<file path=xl/sharedStrings.xml><?xml version="1.0" encoding="utf-8"?>
<sst xmlns="http://schemas.openxmlformats.org/spreadsheetml/2006/main" count="1133" uniqueCount="338">
  <si>
    <t>DIRECIONAMIENTO ESTRATÉGICO</t>
  </si>
  <si>
    <t>CÓDIGO</t>
  </si>
  <si>
    <t>E-DES-FT-020</t>
  </si>
  <si>
    <t>VERSIÓN</t>
  </si>
  <si>
    <t>02</t>
  </si>
  <si>
    <t>MAPA DE RIESGOS DE CORRUPCIÓN</t>
  </si>
  <si>
    <t>PÁGINA</t>
  </si>
  <si>
    <t xml:space="preserve">1 de 1 </t>
  </si>
  <si>
    <t>VIGENTE DESDE</t>
  </si>
  <si>
    <t>PROCESO</t>
  </si>
  <si>
    <t>GESTIÓN DEL DESARROLLO HUMANO</t>
  </si>
  <si>
    <t>FECHA DE ACTUALIZACIÓN</t>
  </si>
  <si>
    <t>OBJETIVO DEL PROCESO</t>
  </si>
  <si>
    <t>Gestionar y administrar el Talento Humano de la Entidad, durante el ciclo de vida del servidor público, a través de actividades correspondientes a la seguridad y salud en el trabajo, el bienestar y la capacitación, para asegurar un equipo de trabajo idóneo que garanticen la efectiva prestación del servicio y la eficiente operación institucional en las diferentes sedes del IDIPRON de acuerdo con la normatividad vigente.</t>
  </si>
  <si>
    <t>FORMULACIÓN</t>
  </si>
  <si>
    <t>1 SEGUIMIENTO</t>
  </si>
  <si>
    <t>2 SEGUIMIENTO</t>
  </si>
  <si>
    <t>3 SEGUIMIENTO</t>
  </si>
  <si>
    <t>ALCANCE DEL PROCESO</t>
  </si>
  <si>
    <t>Inicia con la planeación del talento humano e incluye su vinculación, desarrollo, bienestar, administración, Salud y Seguridad en el trabajo; y culmina con el retiro del mismo, por algunas de las causales definidas en el articulo 2.2.5.2.1 del Decreto 1083 de 2015. Aplica a todos los funcionarios del Instituto y cubre las rutas de análisis de datos, crecimiento, felicidad, calidad y servicio.</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</si>
  <si>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</si>
  <si>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</si>
  <si>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</si>
  <si>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</si>
  <si>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</si>
  <si>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</si>
  <si>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</si>
  <si>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</si>
  <si>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</si>
  <si>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</si>
  <si>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</si>
  <si>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</si>
  <si>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</si>
  <si>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</si>
  <si>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</si>
  <si>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</si>
  <si>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</si>
  <si>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</si>
  <si>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</si>
  <si>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</si>
  <si>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</si>
  <si>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</si>
  <si>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</si>
  <si>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</si>
  <si>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</si>
  <si>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</si>
  <si>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</si>
  <si>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</si>
  <si>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</si>
  <si>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</si>
  <si>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</si>
  <si>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</si>
  <si>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</si>
  <si>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</si>
  <si>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</si>
  <si>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</si>
  <si>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</si>
  <si>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</si>
  <si>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</si>
  <si>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*Solicitud del nivel directivo para  vincular un servidor.
*Omitir el cumplimiento de los requisitos del cargo.
*Recibir dádivas para favorecer a un aspirante.</t>
  </si>
  <si>
    <t>Nombramientos y encargos irregulares de servidores que no cumplan con los requisitos mínimos del cargo, por presiones para favorecer intereses particulares.</t>
  </si>
  <si>
    <t>*Acciones legales 
* Afectaciones presupuestales 
*Desgaste administrativo
* Acciones disciplinarias por parte de Control  Disciplinario Interno
* Acciones por entes internos y externos</t>
  </si>
  <si>
    <t>BAJA</t>
  </si>
  <si>
    <t>MAYOR</t>
  </si>
  <si>
    <t>El servidor o contratista encargado por el Gerente de Talento Humano para Carrera Administrativa, cada vez que se genere una nueva vinculación o un encargo, solicita a las entidades educativas y empresas mediante oficio o correo electrónico, la validación de los títulos académicos, tarjetas, matrículas y certificaciones laborales presentados por el/la servidor/a, de igual manera se verifica el perfil del aspirante conforme al Manual de funciones y competencias laborales de los/as servidores/as del IDIPRON, así como la entrega de la documentación para la posesión requerida en el formato “Verificación de requisitos para la posesión en planta A-GDH-FT-054”. Para el caso de los encargos se hace adicionalmente la revisión de la evaluación de desempeño a través del formato Estudio de Verificación de Requisitos para Otorgamiento de Encargo A-GDH-FT-075
En caso de que se detecte un nombramiento o encargo irregular se procede a informar al Gerente (a) de Talento Humano, Jefe de Oficina de  Control Discipinario Interno y a la Comisiòn Nacional de Servicio Civil para los cargos de carrera administrativa</t>
  </si>
  <si>
    <t>¿Existe un responsable asignado a la ejecución del control?</t>
  </si>
  <si>
    <t>ASIGNADO</t>
  </si>
  <si>
    <t>FUERTE (SIEMPRE SE EJECUTA)</t>
  </si>
  <si>
    <t>DIRECTAMENTE</t>
  </si>
  <si>
    <t>REDUCIR EL RIESGO</t>
  </si>
  <si>
    <t>*Actuación administrativa: reunión entre la Oficina Jurídica, la Gerencia de Talento Humano y la persona involucrada con el fin de que dé claridad a los hechos.
*Remitir el caso a la Oficina de Control Disciplinario Interno 
*Si la decisión no es a favor del involucrado, se debe hacer la revocatoria del acto administrativo del nombramiento de la persona, de acuerdo con la normatividad vigente.
*Informar a los entes de control, Comisiòn Nacional del Servicio Civìl y la Fiscalía para que se inicien las actuaciones correspondientes.</t>
  </si>
  <si>
    <t>Realizar envío de 6 tips sobre las buenas practicas frente a los nombramientos y encargos dirigida a los directivos y asesores</t>
  </si>
  <si>
    <t>01/03/2024
al 30/04/2024</t>
  </si>
  <si>
    <t xml:space="preserve">Para el tercer cuatrimestre se realizaron diecisiete (17) nombramientos discriminados así; Libre Nombramiento y Remoción; tres (3) y en Encargo; catorce (14).
Para cada uno de los nombramientos relacionadas anteriormente, la Gerencia de Talento Humano procedió a: 
1. Solicitar a las entidades educativas y empresas mediante correo electrónico, la validación de los títulos académicos, tarjetas, matrículas y certificaciones laborales presentados por el/la servidor/a. 
2. Se realizó la verificación del perfil del aspirante conforme al Manual de Funciones y Competencias Laborales de los/as servidores/as del IDIPRON para las vinculaciones de LNR. 
Para el caso de los encargos se hizo adicionalmente la revisión de la evaluación de desempeño a través del formato Estudio de Verificación de Requisitos para Otorgamiento de Encargo A-GDH-FT-075.
3. Se verifico la entrega de la documentación para la posesión requerida en el formato “Verificación de requisitos para la posesión en planta A-GDH-FT-054”. 
Para el tercer cuatrimestre no se detectaron nombramientos irregulares.  
</t>
  </si>
  <si>
    <t xml:space="preserve">Se realizo el reporte en el primer seguimiento </t>
  </si>
  <si>
    <t xml:space="preserve">No se materializo el riesgo </t>
  </si>
  <si>
    <t>Ninguna</t>
  </si>
  <si>
    <r>
      <rPr>
        <sz val="11"/>
        <color rgb="FF000000"/>
        <rFont val="Times New Roman"/>
      </rPr>
      <t xml:space="preserve">07/01/2025
</t>
    </r>
    <r>
      <rPr>
        <u/>
        <sz val="11"/>
        <color rgb="FF000000"/>
        <rFont val="Times New Roman"/>
      </rPr>
      <t xml:space="preserve">
Control 1: </t>
    </r>
    <r>
      <rPr>
        <sz val="11"/>
        <color rgb="FF000000"/>
        <rFont val="Times New Roman"/>
      </rPr>
      <t xml:space="preserve"> De acuerdo a las evidencias aportadas por el proceso; se identifica que los soportes de las vinculaciones para las diez y siete  (17) vinculaciones  realizadas en el tercer cuatrimestre,dan cumplimiento con  los parámetros definidos en el control.
Se identifico que dichas vinculaciones al Idipron cuentan con los correos de solicitud de vinculación de acuerdo a lo definido en el control.
</t>
    </r>
    <r>
      <rPr>
        <u/>
        <sz val="11"/>
        <color rgb="FF000000"/>
        <rFont val="Times New Roman"/>
      </rPr>
      <t xml:space="preserve">
Acciones de fortalecimiento</t>
    </r>
    <r>
      <rPr>
        <sz val="11"/>
        <color rgb="FF000000"/>
        <rFont val="Times New Roman"/>
      </rPr>
      <t xml:space="preserve">: La acción de fortalecimiento propuesta por el proceso, se realizó en el primer cuatrimestre; dando asi cumplimiento a su ejecución. 
</t>
    </r>
    <r>
      <rPr>
        <u/>
        <sz val="11"/>
        <color rgb="FF000000"/>
        <rFont val="Times New Roman"/>
      </rPr>
      <t xml:space="preserve">Para este periodo NO se materializo el riesgo.
</t>
    </r>
    <r>
      <rPr>
        <sz val="11"/>
        <color rgb="FF000000"/>
        <rFont val="Times New Roman"/>
      </rPr>
      <t xml:space="preserve">
</t>
    </r>
  </si>
  <si>
    <r>
      <rPr>
        <b/>
        <sz val="12"/>
        <color rgb="FF000000"/>
        <rFont val="inherit"/>
      </rPr>
      <t xml:space="preserve">Control 1: </t>
    </r>
    <r>
      <rPr>
        <sz val="12"/>
        <color rgb="FF000000"/>
        <rFont val="inherit"/>
      </rPr>
      <t xml:space="preserve">Se evidenció la ejecución de la actividad de control.
</t>
    </r>
    <r>
      <rPr>
        <b/>
        <sz val="12"/>
        <color rgb="FF000000"/>
        <rFont val="inherit"/>
      </rPr>
      <t xml:space="preserve">Acciones para el Fortalecimiento: </t>
    </r>
    <r>
      <rPr>
        <sz val="12"/>
        <color rgb="FF000000"/>
        <rFont val="inherit"/>
      </rPr>
      <t>No se aportó evidencia que dé cuenta de la ejecución de la actividad de Fortalecimiento.
No se reportaron materializaciones del riesgo</t>
    </r>
  </si>
  <si>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</si>
  <si>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</si>
  <si>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</si>
  <si>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</si>
  <si>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</si>
  <si>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</si>
  <si>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</si>
  <si>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</si>
  <si>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</si>
  <si>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</si>
  <si>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</si>
  <si>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</si>
  <si>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</si>
  <si>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</si>
  <si>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 xml:space="preserve">Correo Electrónico con envío de pieza comunicacional
</t>
  </si>
  <si>
    <t>¿Se deja evidencia o rastro de la ejecución del control que permita a cualquier tercero con la evidencia llegar a la misma conclusión?</t>
  </si>
  <si>
    <t>COMPLETA</t>
  </si>
  <si>
    <t>1. Manipulación de las claves de la base de datos de los responsables de Nomina por otros  funcionarios tanto de la Gerencia de Talento Humano  como de la Oficina de  TICS.
2. Debilidad en los controles para las claves de la base de datos  Nómina.
3. Divulgación de la clave de acceso de la base de datos de los responsables de Nómina.</t>
  </si>
  <si>
    <t>Uso de la información de la base de datos de la Nómina del Instituto, para beneficio propio o de  particulares.</t>
  </si>
  <si>
    <t>1. Modificación de la información confidencial de los/as funcionarios/as de planta.
2. Realizar pagos indebidos que favorezcan al/a funcionario/a o algún tercero</t>
  </si>
  <si>
    <t>MUY BAJA</t>
  </si>
  <si>
    <t>MODERADO</t>
  </si>
  <si>
    <t>Los servidores y contratistas de Nomina y Liquidaciones cuentan con usuario y clave de acceso para el uso del Módulo “SYSMAN Nómina”.
Cada vez que se requiera otorgar un permiso a un nuevo usuario, la solicitud debe ser enviada a través de correo electrónonico por parte de la Gerencia de Talento humano  dirigido a nomina y liquidaciones para que se le de el respectivo usuario y clave de acceso. 
El profesional de Gestión Nómina, cada vez que recibe una solicitud de creación de usuario y acceso al aplicativo SYSMAN Nómina,  envía correo electrónico a la Gerencia de Talento Humano y al nuevo usuario  informando la autorización del perfil y privilegios del usuario, así mismo deshabilita aquellos usuarios que no deben tener acceso.
El funcionario delegado para la gestion nómina, en caso de que se detecte manipulacion de la informaciòn sensible  procede a informar a la  Gerencia de Talento Humano y se solicita a la  Oficina se  TICS la trazabilidad de la informaciòn alterada.</t>
  </si>
  <si>
    <t xml:space="preserve">
1. Informar a la Oficina de Control Disciplinario Interno para que inicie el proceso de investigaciòn</t>
  </si>
  <si>
    <t xml:space="preserve">Cada cuatro meses se realiza por parte de Gestion Nómina la revisión de los usuarios activos en el aplicativo SYSMAN Nómina y sus permisos de acceso; en caso de que se detecte una persona no autorizada se inhabilita el permiso para dicho perfil.
</t>
  </si>
  <si>
    <t xml:space="preserve">01/04/2024
30/12/2024
</t>
  </si>
  <si>
    <t>En el tercer  cuatrimestre de la vigencia se aplicaron los controles de la siguiente manera:
Control 1. Se entrega la captura de pantalla donde se evidencia que cinco (5) servidores y contratistas de Nomina y Liquidaciones activos a la fecha cuentan con usuario y clave de acceso para el uso del Módulo “SYSMAN Nómina”.
Control 2. Durante el tercer cuatrimestre no se requirió dar nuevas autorizaciones para acceso al aplicativo de nómina. 
Control 3. A partir del 30 de septiembre de 2024, se cambió a 0 el código de acceso para la contratista Lina María Correa, por cuanto el contrato terminó
 Control 4. El funcionario delegado para la gestion nómina, NO  detectó manipulación indebida de la informaciòn sensible</t>
  </si>
  <si>
    <t xml:space="preserve">Se realiza en el mes de diciembre  revisión de los accesos que se encuentran registrados en la base de datos del aplicativo Sysman-Nómina donde se evidencia:
Códigos de Acceso al aplicativo Sysman -Nómina se encuentra en La Columna F Titulo: Nivel  
Código
código 0	NO TIENE ACCESO	 	 
codigo 8	TIENE ACCESO AL APLICATIVO PARA CONSULTA, NO PUEDE LIQUIDAR
código 9	TIENE ACCESO AL APLICATIVO PARA LIQUIDAR Y MODIFICAR
</t>
  </si>
  <si>
    <t>El riesgo no se ha materializado</t>
  </si>
  <si>
    <r>
      <rPr>
        <sz val="10"/>
        <color rgb="FF000000"/>
        <rFont val="Times New Roman"/>
      </rPr>
      <t xml:space="preserve">07/01/2025
</t>
    </r>
    <r>
      <rPr>
        <u/>
        <sz val="10"/>
        <color rgb="FF000000"/>
        <rFont val="Times New Roman"/>
      </rPr>
      <t xml:space="preserve">
Control 1:</t>
    </r>
    <r>
      <rPr>
        <sz val="10"/>
        <color rgb="FF000000"/>
        <rFont val="Times New Roman"/>
      </rPr>
      <t xml:space="preserve"> Se identifica de acuerdo a la evidencia aportada para este seguimiento, la captura de pantalla de cinco (5) personas que cuentan con usuario y clave de acceso para el ingreso al módulo SYSMAN Nómina. Consulta que se realizó el 12 de diciembre de 2024 y corresponde al 100% del personal autorizado a esa fecha.
</t>
    </r>
    <r>
      <rPr>
        <u/>
        <sz val="10"/>
        <color rgb="FF000000"/>
        <rFont val="Times New Roman"/>
      </rPr>
      <t xml:space="preserve">
Control 2</t>
    </r>
    <r>
      <rPr>
        <sz val="10"/>
        <color rgb="FF000000"/>
        <rFont val="Times New Roman"/>
      </rPr>
      <t xml:space="preserve">: De acuerdo a lo manfestado por el proceso para este seguimiento no se genero la necesidad de solicitar anutorización para el acceso al aplicativo de nómina a más usuarios.
</t>
    </r>
    <r>
      <rPr>
        <u/>
        <sz val="10"/>
        <color rgb="FF000000"/>
        <rFont val="Times New Roman"/>
      </rPr>
      <t>Control 3:</t>
    </r>
    <r>
      <rPr>
        <sz val="10"/>
        <color rgb="FF000000"/>
        <rFont val="Times New Roman"/>
      </rPr>
      <t xml:space="preserve"> Se evidencia  de acuerdo a la evidencia aportada por el proceso que se realiza el 30 de septiembre de 2024 la deshabilitación del usuario de la contratista Lina María Corre por terminación del contrato.
</t>
    </r>
    <r>
      <rPr>
        <u/>
        <sz val="10"/>
        <color rgb="FF000000"/>
        <rFont val="Times New Roman"/>
      </rPr>
      <t xml:space="preserve">Control 4: </t>
    </r>
    <r>
      <rPr>
        <sz val="10"/>
        <color rgb="FF000000"/>
        <rFont val="Times New Roman"/>
      </rPr>
      <t xml:space="preserve">Para este seguimiento el funcionario delegado para la gestion nómina, NO  detectó manipulación de la informaciòn sensible, por lo tanto no aplica evidencia.
</t>
    </r>
    <r>
      <rPr>
        <u/>
        <sz val="10"/>
        <color rgb="FF000000"/>
        <rFont val="Times New Roman"/>
      </rPr>
      <t xml:space="preserve">
Acciones de fortalecimiento:</t>
    </r>
    <r>
      <rPr>
        <sz val="10"/>
        <color rgb="FF000000"/>
        <rFont val="Times New Roman"/>
      </rPr>
      <t xml:space="preserve"> El proceso presenta evidencia de seguimiento con fecha 26 de diciembre de 2024,dando así cumplimiento a la acción establecida de realizar cada cuatro (4) meses revisión de los usuarios activos en el aplicativo SYSMAN Nómina y sus permisos de acceso.
</t>
    </r>
    <r>
      <rPr>
        <u/>
        <sz val="10"/>
        <color rgb="FF000000"/>
        <rFont val="Times New Roman"/>
      </rPr>
      <t xml:space="preserve">
Para este periodo NO se materializo el riesgo.
</t>
    </r>
    <r>
      <rPr>
        <sz val="10"/>
        <color rgb="FF000000"/>
        <rFont val="Times New Roman"/>
      </rPr>
      <t xml:space="preserve">
Se evidencia que se realizaron las actividades relacionadas como contigencia.</t>
    </r>
  </si>
  <si>
    <r>
      <rPr>
        <b/>
        <sz val="10"/>
        <color rgb="FF000000"/>
        <rFont val="inherit"/>
      </rPr>
      <t>Control 1</t>
    </r>
    <r>
      <rPr>
        <sz val="10"/>
        <color rgb="FF000000"/>
        <rFont val="inherit"/>
      </rPr>
      <t xml:space="preserve">: Se evidenció la ejecución de la actividad de control.
</t>
    </r>
    <r>
      <rPr>
        <b/>
        <sz val="10"/>
        <color rgb="FF000000"/>
        <rFont val="inherit"/>
      </rPr>
      <t>Control 2:</t>
    </r>
    <r>
      <rPr>
        <sz val="10"/>
        <color rgb="FF000000"/>
        <rFont val="inherit"/>
      </rPr>
      <t xml:space="preserve"> Se reportó que durante este periodo no se dio aplicación a la actividad de control.
</t>
    </r>
    <r>
      <rPr>
        <b/>
        <sz val="10"/>
        <color rgb="FF000000"/>
        <rFont val="inherit"/>
      </rPr>
      <t>Control 3:</t>
    </r>
    <r>
      <rPr>
        <sz val="10"/>
        <color rgb="FF000000"/>
        <rFont val="inherit"/>
      </rPr>
      <t xml:space="preserve"> Se evidenció la ejecución de la actividad de control.
</t>
    </r>
    <r>
      <rPr>
        <b/>
        <sz val="10"/>
        <color rgb="FF000000"/>
        <rFont val="inherit"/>
      </rPr>
      <t>Control 4:</t>
    </r>
    <r>
      <rPr>
        <sz val="10"/>
        <color rgb="FF000000"/>
        <rFont val="inherit"/>
      </rPr>
      <t xml:space="preserve"> Se reportó que durante este periodo no se dio aplicación a la actividad de control.
</t>
    </r>
    <r>
      <rPr>
        <b/>
        <sz val="10"/>
        <color rgb="FF000000"/>
        <rFont val="inherit"/>
      </rPr>
      <t>Acciones para el Fortalecimiento:</t>
    </r>
    <r>
      <rPr>
        <sz val="10"/>
        <color rgb="FF000000"/>
        <rFont val="inherit"/>
      </rPr>
      <t xml:space="preserve"> Se evidenció la ejecución de la actividad de Fortalecimiento.
No se reportaron materializaciones del riesgo</t>
    </r>
  </si>
  <si>
    <t>Consulta de perfiles activos e inactivos en el aplicativo Sysman Nómina</t>
  </si>
  <si>
    <t>1. Debilidad en el seguimiento a las obligaciones contractuales del contratista.
2. Que la ficha técnica y los estudios previos no cuenten con los criterios claros frente a la calidad que se requiere en cada una de las capacitaciones.</t>
  </si>
  <si>
    <t>Pago por servicios de capacitación, bienestar y servicios o bienes de salud y seguridad en el trabajo omitiendo  la verificación en el cumplimiento de las obligaciones establecidas en los contratos de prestación de servicios con personas jurìdicas para beneficio propio o de un tercero.</t>
  </si>
  <si>
    <t>1. Procesos de capacitación débiles.
2. Desaprovechamiento de los recursos.
3. Fragilidad en el fortalecimiento de las competencias laborales y comportamentales de los servidores públicos</t>
  </si>
  <si>
    <t>ALTO</t>
  </si>
  <si>
    <t xml:space="preserve">CAPACITACIÓN
Los servidores y contratistas responsables  de Capacitación realizan el acompañamiento en  cada uno de los procesos de formaciòn en el que se revisa el cumplimiento de las obligaciones establecidas en el contrato
BIENESTAR 
Los servidores y contratistas responsables de Bienestar  realizan el acompañamiento en  cada una de las actividades de bienestar en el que se supervisa el cumplimiento de las obligaciones establecidas en el contrato
BIENESTAR, CAPACITACION Y SEGURIDAD Y SALUD EN EL TRABAJO:
Cada vez que se tramita un pago, los supervisores y/o apoyos a la supervisión del contrato verifican la información contenida en el formato A-GCO-FT-052 Informe de Supervisión Contrato de Bienes y Servicios de cada una de las obligaciones contractuales contra las evidencias aportadas correspondientes a los servicios a cancelar. En caso de que se detecten inconsistencias en las evidencias o los servicios a cancelar, se realiza la devolución al proveedor para que subsane las inconsistencias.  </t>
  </si>
  <si>
    <t>1.Informar a la Gerencia de Talento Humano para que inicie el proceso de investigaciòn
2. Informar a la Oficina de Control Disciplinario Interno para que inicie el proceso de investigaciòn</t>
  </si>
  <si>
    <r>
      <rPr>
        <sz val="14"/>
        <color rgb="FF000000"/>
        <rFont val="Times New Roman"/>
      </rPr>
      <t xml:space="preserve">Realizar una reunion al inicio de cada contrato en donde se socialice el procedimiento para la presentación de las cuentas de cobro.
</t>
    </r>
    <r>
      <rPr>
        <strike/>
        <sz val="14"/>
        <color rgb="FF000000"/>
        <rFont val="Times New Roman"/>
      </rPr>
      <t xml:space="preserve">
</t>
    </r>
  </si>
  <si>
    <t>01/04/2023
30/12/2023</t>
  </si>
  <si>
    <t xml:space="preserve">CAPACITACIÓN
Para el tercer cuatrimestre los (as) servidores y contratistas responsables de Capacitación realizaron acompañamiento a los cinco (5) procesos de formación; Policitas Públicas de Infancia y Adolescencia, Resolución de Conflictos, Presentaciones efectivas, Cocina Integral y Redacción de textos, durante el acompañamiento se revisó y valido el cumplimiento de las obligaciones establecidas en el contrato. 
Para el segundo cuatrimestre se tramitaron siete (7) pagos del contrato 1844 -2024, de los procesos de formación Curso para conductores, Gerencia de Proyectos, Policitas Públicas de Infancia y Adolescencia, Resolución de Conflictos, Presentaciones efectivas, Cocina Integral y Redacción de textos, para estos pagos el supervisor y el apoyo a la supervisión del contrato verificaron que la información contenida en el formato A-GCO-FT-052 de cada una de las obligaciones contractuales contara con las evidencias que allí se indican y mediante las que se corroboró el cumplimiento de las obligaciones  y que las mismas correspondieran a los servicios a cancelar. 
</t>
  </si>
  <si>
    <t xml:space="preserve">Se reporto en el segundo cuatrimestre </t>
  </si>
  <si>
    <t xml:space="preserve">Ninguna </t>
  </si>
  <si>
    <r>
      <rPr>
        <sz val="14"/>
        <color rgb="FF000000"/>
        <rFont val="Times New Roman"/>
      </rPr>
      <t xml:space="preserve">07/01/2025
</t>
    </r>
    <r>
      <rPr>
        <u/>
        <sz val="11"/>
        <color rgb="FF000000"/>
        <rFont val="Times New Roman"/>
      </rPr>
      <t xml:space="preserve">
Control 1: </t>
    </r>
    <r>
      <rPr>
        <sz val="11"/>
        <color rgb="FF000000"/>
        <rFont val="Times New Roman"/>
      </rPr>
      <t xml:space="preserve">Los soportes aportados por el proceso, dan cumplimiento al seguimiento realizado; los cinco (5) procesos de formación realizados en este seguimiento; Politicas Públicas de Infancia y Adolescencia, Resolución de Conflictos, Presentaciones efectivas, Cocina Integral y Redacción de textos. Durante el acompañamiento se revisó y valido el cumplimiento de las obligaciones establecidas en el contrato., donde se revisó y verifico las obligaciones establecidas en el  contrato para realizar los respectivos pagos.
</t>
    </r>
    <r>
      <rPr>
        <u/>
        <sz val="11"/>
        <color rgb="FF000000"/>
        <rFont val="Times New Roman"/>
      </rPr>
      <t xml:space="preserve">
Control 2:</t>
    </r>
    <r>
      <rPr>
        <sz val="11"/>
        <color rgb="FF000000"/>
        <rFont val="Times New Roman"/>
      </rPr>
      <t xml:space="preserve">Se identifica que de acuerdo a los soportes registrados, se realizó en el tercer cuatrimestre el acompañamiento por parte de los funcionarios y contratistas que apoyan Bienestar en la realización de 18 actividades atadas al contrato con el proveedor Compensar.
</t>
    </r>
    <r>
      <rPr>
        <u/>
        <sz val="11"/>
        <color rgb="FF000000"/>
        <rFont val="Times New Roman"/>
      </rPr>
      <t xml:space="preserve">
Control 3: </t>
    </r>
    <r>
      <rPr>
        <sz val="11"/>
        <color rgb="FF000000"/>
        <rFont val="Times New Roman"/>
      </rPr>
      <t xml:space="preserve">De acuerdo a las evidencias  aportadas por el proceso, se observa por parte de los supervisores y/o apoyos a la supervisión de los contratos,  el respectivo seguimiento soportado en actas y pagos realizados.
</t>
    </r>
    <r>
      <rPr>
        <u/>
        <sz val="11"/>
        <color rgb="FF000000"/>
        <rFont val="Times New Roman"/>
      </rPr>
      <t xml:space="preserve">Acciones de fortalecimiento: 
</t>
    </r>
    <r>
      <rPr>
        <sz val="11"/>
        <color rgb="FF000000"/>
        <rFont val="Times New Roman"/>
      </rPr>
      <t xml:space="preserve">
Se evidencia el cumplimiento de la acción de fortalecimiento propuesta por el proceso, ya que se viene cumpliendo para los contratos de bienes de la vigencia 2024, la socialización con el proveedor el procedimiento para la presentación de las cuenta de cobro.
</t>
    </r>
    <r>
      <rPr>
        <u/>
        <sz val="11"/>
        <color rgb="FF000000"/>
        <rFont val="Times New Roman"/>
      </rPr>
      <t xml:space="preserve">
Para este periodo NO se materializo el riesgo.
</t>
    </r>
    <r>
      <rPr>
        <sz val="11"/>
        <color rgb="FF000000"/>
        <rFont val="Times New Roman"/>
      </rPr>
      <t xml:space="preserve"> 
Se evidencia que se realizaron las actividades relacionadas como contigencia.</t>
    </r>
  </si>
  <si>
    <r>
      <rPr>
        <b/>
        <sz val="10"/>
        <color rgb="FF000000"/>
        <rFont val="inherit"/>
      </rPr>
      <t xml:space="preserve">Control 1: </t>
    </r>
    <r>
      <rPr>
        <sz val="10"/>
        <color rgb="FF000000"/>
        <rFont val="inherit"/>
      </rPr>
      <t xml:space="preserve">Se evidenció la ejecución de la actividad de control.
</t>
    </r>
    <r>
      <rPr>
        <b/>
        <sz val="10"/>
        <color rgb="FF000000"/>
        <rFont val="inherit"/>
      </rPr>
      <t xml:space="preserve">Control 2: </t>
    </r>
    <r>
      <rPr>
        <sz val="10"/>
        <color rgb="FF000000"/>
        <rFont val="inherit"/>
      </rPr>
      <t xml:space="preserve">Se evidenció la ejecución de la actividad de control.
</t>
    </r>
    <r>
      <rPr>
        <b/>
        <sz val="10"/>
        <color rgb="FF000000"/>
        <rFont val="inherit"/>
      </rPr>
      <t>Control 3:</t>
    </r>
    <r>
      <rPr>
        <sz val="10"/>
        <color rgb="FF000000"/>
        <rFont val="inherit"/>
      </rPr>
      <t xml:space="preserve"> Se evidenció la ejecución de la actividad de control.
</t>
    </r>
    <r>
      <rPr>
        <b/>
        <sz val="10"/>
        <color rgb="FF000000"/>
        <rFont val="inherit"/>
      </rPr>
      <t>Acciones para el Fortalecimiento:</t>
    </r>
    <r>
      <rPr>
        <sz val="10"/>
        <color rgb="FF000000"/>
        <rFont val="inherit"/>
      </rPr>
      <t xml:space="preserve"> No se aportó evidencia que dé cuenta de la ejecución de la actividad de control, la carpeta está vacía.
No se reportaron materializaciones del riesgo</t>
    </r>
  </si>
  <si>
    <t xml:space="preserve">BIENESTAR
Para el tercer cuatrimestre los (as) servidores y contratistas responsables de Bienestar realizaron acompañamiento a los dieciocho (18) actividades de bienestar; Celebración Día de las niñas y niños, Kit escolar, Es tu cumpleaños, Día de la familia primer semestre, Vamos a cine, Día de la familia segundo semestre, Día del Servidor, Premio Javier de Nicolo, Talentos IDIPRON, Mejores Empleados, Disfruta el proceso previo a tu pensión, Salía Pedagoga, Halloween, Vacaciones recreativas, Bonos de navidad, Taller de Artes y Manualidades, Juegos deportivos -  IDIPRON y Encuentro Fraterno.
Para el segundo cuatrimestre se tramitaron Catorce (14) pagos del contrato 2184 -2024, de las actividades de bienestar; Celebración Día de las niñas y niños, Kit escolar, Es tu cumpleaños, Día de la familia primer semestre, Vamos a cine, Día de la familia segundo semestre, Día del Servidor, Premio Javier de Nicolo, Talentos IDIPRON, Mejores Empleados, Disfruta el proceso previo a tu pensión, Salía Pedagoga, Halloween, Vacaciones recreativas, Bonos de navidad, Taller de Artes y Manualidades, Juegos deportivos -  IDIPRON y Encuentro Fraterno, para estos pagos el supervisor y el apoyo a la supervisión del contrato verificaron que la información contenida en el formato A-GCO-FT-052 de cada una de las obligaciones contractuales contara con las evidencias que allí se indican y mediante las que se corroboró el cumplimiento de las obligaciones  y que las mismas correspondieran a los servicios a cancelar.
</t>
  </si>
  <si>
    <t>Se realizó reunión inicial el 17 de septiembre de 2024 del contrato No 2184 – 2024 firmado con la Caja de Compensación Familiar Compensar en la que se trató como uno de los puntos del orden del día en el numeral 4 y según el procedimiento A-GFI-PR-009 CUENTAS POR PAGAR, los documentos que se deben remitir para cada cuenta de cobro o pago a realizarse referente al contrato en mención.</t>
  </si>
  <si>
    <r>
      <rPr>
        <b/>
        <sz val="11"/>
        <color rgb="FF000000"/>
        <rFont val="Calibri"/>
        <scheme val="minor"/>
      </rPr>
      <t xml:space="preserve">SEGURIDAD Y SALUD EN EL TRABAJO
</t>
    </r>
    <r>
      <rPr>
        <sz val="11"/>
        <color rgb="FF000000"/>
        <rFont val="Calibri"/>
        <scheme val="minor"/>
      </rPr>
      <t xml:space="preserve">Durante el tercer cuatrimestre de 2024, se realizaron los siguientes pagos:
1.En cumplimiento del contrato con el servicio médico UNIMSALUD contrato N°2083 de 2023, se realizaron un pago correspondientes a los servicios prestados desde el 26 al 30 de julio de 2024, radicados a la Gerencia financiera con el formato A-GCO-FT-052 Informe de Supervisión Contrato de Bienes y Servicios firmados.
2. En cumplimiento del contrato de mantenimiento y recarga de extintores INDUEXT Ingeniería contrato N°666 de 2024, se realizó un pago correspondientes al servicio prestados desde el 01 al 30 de junio de 2024 correspondiente a la recarga y mantenimiento de extintores de los comedores comunitarios del IDIPRON, radicado a la Gerencia financiera con el formato A-GCO-FT-052 Informe de Supervisión Contrato de Bienes y Servicios firmados.
3. En el mes de octubre se suscribió el contrato N° 2686 de 2024 con la empresa Reyvelt Medicina especializada el cual se dio inicio el 01 de noviembre de 2024, como acción de fortalecimiento se realizó la reunión inicial con el proveedor el 01 de noviembre de 2024 donde en uno de los puntos a tratar fue la socializaron los documentos correspondientes para el trámite de los pagos de facturas ante la Gerencia Financiera de la Entidad y el formato A-GCO-FT-052 Informe de Supervisión Contrato de Bienes y Servicios.
4 En el mes de diciembre de 2024 se suscribió el contrato N° 3254 de 2024 con la empresa Vertical Protección contra Caídas el cual se suscribió y adjudico el 16 de diciembre de 2024, como acción de fortalecimiento se realizó la reunión inicial con el proveedor el 27 de diciembre de 2024 donde en uno de los puntos a tratar fue la socializaron los documentos correspondientes para el trámite de los pagos de facturas ante la Gerencia Financiera de la Entidad y el formato A-GCO-FT-052 Informe de Supervisión Contrato de Bienes y Servicios.
Para ninguno de los pagos se han detectado inconsistencias en las evidencias o los servicios a cancelar, por lo anterior, no se ha realizado la devolución al proveedor. 
</t>
    </r>
  </si>
  <si>
    <t xml:space="preserve"> En el mes de octubre se suscribió el contrato N° 2686 de 2024 con la empresa Reyvelt Medicina especializada el cual se dio inicio el 01 de noviembre de 2024, como acción de fortalecimiento se realizó la reunión inicial con el proveedor el 01 de noviembre de 2024 donde en uno de los puntos a tratar fue la socializaron los documentos correspondientes para el trámite de los pagos de facturas ante la Gerencia Financiera de la Entidad y el formato A-GCO-FT-052 Informe de Supervisión Contrato de Bienes y Servicios.
 En el mes de diciembre de 2024 se suscribió el contrato N° 3254 de 2024 con la empresa Vertical Protección contra Caídas el cual se suscribió y adjudico el 16 de diciembre de 2024, como acción de fortalecimiento se realizó la reunión inicial con el proveedor el 27 de diciembre de 2024 donde en uno de los puntos a tratar fue la socializaron los documentos correspondientes para el trámite de los pagos de facturas ante la Gerencia Financiera de la Entidad y el formato A-GCO-FT-052 Informe de Supervisión Contrato de Bienes y Servicios.</t>
  </si>
  <si>
    <t>Acta de reunión</t>
  </si>
  <si>
    <t>DIRECCIONAMIENTO ESTRATÉGICO</t>
  </si>
  <si>
    <t>GESTION AMBIENTAL</t>
  </si>
  <si>
    <t>Prevenir y/o mitigar los impactos ambientales generados por el desarrollo de las actividades misionales y administrativas en el IDIPRON a través del desarrollo de  planes, programas, acciones y controles operacionales que involucren a los NNAJ, funcionarios, contratistas y proveedores en las unidades de protección integral y sedes administrativas del instituto; con el fin de dar cumplimiento al marco normativo ambiental y políticas públicas ambientales distritales y nacionales.</t>
  </si>
  <si>
    <t>El proceso inicia con la identificación de aspectos, impactos ambientales y el marco normativo ambiental aplicable en las unidades de protección integral y sedes administrativas; siguiendo con la formulación e implementación de planes, programas, acciones y controles  operacionales para la prevención y mitigación de las afectaciones negativas al medio ambiente producidas por la ejecución de las actividades misionales y administrativas del instituto; finalizando con el seguimiento de los planes, programas, acciones, controles operacionales y reporte de avance que den cumplimiento al marco de la normatividad ambiental aplicable y al mejoramiento del desempeño ambiental de la Entidad.</t>
  </si>
  <si>
    <t>OBSERVACIONES OFICINA DE CONTROL INTERNO</t>
  </si>
  <si>
    <t xml:space="preserve">Ausencia o debilidad de canales de comunicación </t>
  </si>
  <si>
    <t xml:space="preserve">Omisión intencional de las obligaciones ambientales en el concepto emitido  por parte del funcionario o contratista del proceso de Gestión Ambiental  con el fin de beneficiar a un proponente especifico que esté participando en los procesos de contratación del Instituto. </t>
  </si>
  <si>
    <t>1. Incumplimientos de los compromisos ambientales, imposibilitando el cumplimiento de la misión de la entidad y del área de gestión ambiental.      
2. Prevalencia de intereses particulares a los institucionales  afectando las políticas de transparencias del IDIPRON.  
3. Falta de accesibilidad de partes interesadas con la información del área de gestión ambiental. 
4. Quejas ante los entes de control.
                                                                                                                                                                                                                                                                           5. Reprocesos de información</t>
  </si>
  <si>
    <t xml:space="preserve">Cada vez que se estructure un proceso de contratacion de bienes y servicios, el funcionario y/o contratistas designados como estructuradores técnicos  solicitan, a través de la mesa de ayuda ARANDA,  a la Gerencia Administrativa la emisión de las cláusulas ambientales aplicables al proceso de contratación.
El proceso de Gestion Ambiental, una vez recibida la solicitud por la mesa de ayuda, revisa el requerimiento técnico y el anexo y/o fichas técnicas del proceso de contatación para evaluar y determinar la aplicabilidad de cláusulas ambientales en el proceso de contratacíón de acuerdo con el Instructivo A-GAM-IN-001 Mesa de Ayuda de Gestión Ambiental.
Una véz revisados los documentos antes mencionados, el responsable del proceso de gestión ambiental emite el concepto con las cláusulas ambientales el cual queda registrado por la mesa de ayuda ARANDA y/o por correo electrónico.
</t>
  </si>
  <si>
    <t>Asignado</t>
  </si>
  <si>
    <t>FUERTE (Siempre se Ejecuta)</t>
  </si>
  <si>
    <t xml:space="preserve">Informar a la Oficina Asesora Jurídica para que determine las acciones que se deben emprender frente al contrato, al proveedor y al funcionario o contratista encargado de emitir el concepto ambiental. </t>
  </si>
  <si>
    <t>Realizar dos informes de compras verdes en el cual se relacionen todos los conceptos de cláusulas ambientales emitidos por el proceso de Gestión Ambiental para cada semenstre para los procesos de contratación de bienes y servicios</t>
  </si>
  <si>
    <t>01/05/2024 a 15/12/2024</t>
  </si>
  <si>
    <t>1, Durante el periodo comprendido del 01 de Septiembre  al  31 de Diciembre del 2024, se recibieron 39 solicitudes de cláusulas ambientales  a través de la mesa de ayuda de gestion ambiental, las cuales fueron atendidas en términos de oportunidad y efectividad , teniendo en cuenta los tiempos establecidos en el instructivo A-GAM-IN-001 Mesa de Ayuda de Gestion Ambiental.
Como soportes de ejcución del control se aportan correos electrónicos emitidos con el concepto ambiental para los contratos.</t>
  </si>
  <si>
    <t>Se elaboró informe de compras verdes en el cual se relacionan todos los conceptos ambientales, con las cláusulas ambientales de los procesos de contratacion de bienes y servicios emitidos durante el periodo del 1 enero al 31 de diciembre del 2024
Como soporte de ejcución de la actividad se aporta Informe de Compras Verdes II Semestre 2024.</t>
  </si>
  <si>
    <t>No se materializó el riesgo</t>
  </si>
  <si>
    <t>N/A</t>
  </si>
  <si>
    <t>Control N° 1:  Se evidencia la aplicación del control definido en las solicitudes de aranda soportadas (39 solicitudes), a través de las mesas de ayuda y la emisión del concepto con las clausulas ambientales por parte del proceso.
Accion de Fortalecimiento: Para este periodo se presenta el segundo informe de Compras verdes -  Segundo semestre del 2024</t>
  </si>
  <si>
    <r>
      <rPr>
        <b/>
        <sz val="12"/>
        <color rgb="FF000000"/>
        <rFont val="Times New Roman"/>
        <family val="1"/>
      </rPr>
      <t>Control 1:</t>
    </r>
    <r>
      <rPr>
        <sz val="12"/>
        <color rgb="FF000000"/>
        <rFont val="Times New Roman"/>
        <family val="1"/>
      </rPr>
      <t xml:space="preserve"> Se evidenció la ejecución de la actividad de control.
</t>
    </r>
    <r>
      <rPr>
        <b/>
        <sz val="12"/>
        <color rgb="FF000000"/>
        <rFont val="Times New Roman"/>
        <family val="1"/>
      </rPr>
      <t>Acciones para el Fortalecimiento:</t>
    </r>
    <r>
      <rPr>
        <sz val="12"/>
        <color rgb="FF000000"/>
        <rFont val="Times New Roman"/>
        <family val="1"/>
      </rPr>
      <t xml:space="preserve"> Se evidenció la ejecución de la actividad de Fortalecimiento.
No se reportaron materializaciones del riesgo</t>
    </r>
  </si>
  <si>
    <t>Adecuado</t>
  </si>
  <si>
    <t>Prevenir</t>
  </si>
  <si>
    <t>Confiable</t>
  </si>
  <si>
    <t>Se investigan y resuelven oportunamente</t>
  </si>
  <si>
    <t>Formato de concepto ambiental
Documento con lineamientos para la emisión de los conceptos ambientales</t>
  </si>
  <si>
    <t>Completa</t>
  </si>
  <si>
    <t>GESTIÓN JURÍDICA</t>
  </si>
  <si>
    <t>Proteger los intereses y representar a la Entidad en los procesos judiciales, extrajudiciales y /o Administrativos en los que es demandada o demandante a través de la asesoría, asistencia y apoyo en la Defensa Jurídica del Instituto y brindar asesoría jurídica a la Dirección General y a todas las dependencias del IDIPRON que así lo requieran; emitiendo conceptos jurídicos que contribuyan en la conservación de los intereses institucionales</t>
  </si>
  <si>
    <t>Inicia desde la atención a consultas jurídicas, solicitud de proyección de actos administrativos y/o la recepción de notificaciones de inicio de actuaciones administrativos, procesos judiciales o extrajudiciales en contra o por parte de la Entidad y requerimientos de las autoridades; culmina con la emisión de conceptos jurídicos, actos administrativos y la respuesta y actuación en los procesos en los cuales es parte.</t>
  </si>
  <si>
    <t>hh&lt;</t>
  </si>
  <si>
    <t xml:space="preserve"> 1. Ausencia de control y vigilancia  en el ejercicio del litigio para los procesos del Instituto</t>
  </si>
  <si>
    <t xml:space="preserve">Manipulación del proceso judicial, de sus etapas e información  por parte del o los  abogados asignados,  para beneficio propio de un tercero o de la entidad.
</t>
  </si>
  <si>
    <t>1. Perdida de casos judiciales
2. Pago de indemnizaciones
3. Perdida de la credibilidad.
4. Vencimiento de Términos judiciales.</t>
  </si>
  <si>
    <t>1.  El abogado designado por el representante legal o quien éste delegue para la defensa judicial del Instituto, semanalmente realiza la presentación  de informes de gestión y estado de procesos y defensa judicial, el cual realiza la verificación del cumplimiento de las actividades establecidas y la aplicación de los lineamientos definidos para la defensa juridica de la Entidad. 
2. El comité de Conciliación y Defensa Judicial realiza seguimiento semestralmente  a los diferentes procesos jurídicos, verificando la correcta aplicación de los lineamientos establecidos para la defensa juridica del Instituto</t>
  </si>
  <si>
    <t xml:space="preserve">1.Informar al superior Jerarquico sobre las acciones deficientes del profesional juridico.
2.Interponer queja ante las autoridades competentes y determinar las acciones judiciales que se adelantaron contra del funcionario cuando existan condenas en contra de la entidad.
3. Cambio inmediato del del apoderao  judicial </t>
  </si>
  <si>
    <t>Asistir a las capacitaciones citadas por la Secretaría Jurídica Distrital para el continuo mejoramiento de los abogados que ejercen la defensa judicial de la entidad</t>
  </si>
  <si>
    <t>01/04/2024 al 30/12/2024</t>
  </si>
  <si>
    <t>01-09-2024 al 31-12-2024</t>
  </si>
  <si>
    <t>1. Loa abogados adscritos a la OJ, semanal y mensualmente junto con el jefe de la oficina jurídica realizaban reauniones de seguimiento y control de todos los procesos judiciales de la entidad.                                                                             2. Los abogados encargados de la defensa judicial de la entidad presentaron al comité de conciliación informe semestral del estado dee los procesos judiciales en cumplimiento del Decreto Distrital 073 de 2023.</t>
  </si>
  <si>
    <t>Como actividad de fortalecimineto en aras de evitar la materialización del riesgo desde la OJ, se fijó un cronograma de reuniones de seguimiento por parte del líder de la oficina para efectos del control, toma de decisiones e implementar líneas de defensa si fuere el caso.</t>
  </si>
  <si>
    <t>Para este periodo no existio materialización de riesgo.</t>
  </si>
  <si>
    <t>No aplican para este periodo.</t>
  </si>
  <si>
    <r>
      <rPr>
        <b/>
        <sz val="14"/>
        <color rgb="FF000000"/>
        <rFont val="Times New Roman"/>
      </rPr>
      <t>control 1:</t>
    </r>
    <r>
      <rPr>
        <sz val="14"/>
        <color rgb="FF000000"/>
        <rFont val="Times New Roman"/>
      </rPr>
      <t xml:space="preserve"> Se revisan las actas cargadas por el proceso, solo 5 corresponden al cuatrimestre.
NO se evidencian todos los seguimientos semanales que menciona el control,
NO se evidencia la aplicación del control para el mes de diciembre.
</t>
    </r>
    <r>
      <rPr>
        <b/>
        <sz val="14"/>
        <color rgb="FF000000"/>
        <rFont val="Times New Roman"/>
      </rPr>
      <t xml:space="preserve">Control 2: </t>
    </r>
    <r>
      <rPr>
        <sz val="14"/>
        <color rgb="FF000000"/>
        <rFont val="Times New Roman"/>
      </rPr>
      <t>Se valida el control constatando las acciones ejecutadas con sus respectivos soportes.
Se revisan las evidencias cargadas por el proceso y no dan cuenta de la actividad de fortalecimiento establecida
Para el análisis del periodo no se materializa el riesgo.</t>
    </r>
  </si>
  <si>
    <r>
      <rPr>
        <b/>
        <sz val="12"/>
        <color rgb="FF000000"/>
        <rFont val="inherit"/>
      </rPr>
      <t>CONTROL No. 1</t>
    </r>
    <r>
      <rPr>
        <sz val="12"/>
        <color rgb="FF000000"/>
        <rFont val="inherit"/>
      </rPr>
      <t xml:space="preserve">. La evidencia aportada no permite verificar ejecuin de la actividad de control, debido a que indica revisión semanal y falta actas de reuniones del mes de diciembre.
</t>
    </r>
    <r>
      <rPr>
        <b/>
        <sz val="12"/>
        <color rgb="FF000000"/>
        <rFont val="inherit"/>
      </rPr>
      <t xml:space="preserve">CONTROL No. 2.  </t>
    </r>
    <r>
      <rPr>
        <sz val="12"/>
        <color rgb="FF000000"/>
        <rFont val="inherit"/>
      </rPr>
      <t xml:space="preserve">Se evidencia la ejecución de la actividad de control
</t>
    </r>
    <r>
      <rPr>
        <b/>
        <sz val="12"/>
        <color rgb="FF000000"/>
        <rFont val="inherit"/>
      </rPr>
      <t xml:space="preserve">
ACTIVIDAD DE FORTALECIMIENTO: </t>
    </r>
    <r>
      <rPr>
        <sz val="12"/>
        <color rgb="FF000000"/>
        <rFont val="inherit"/>
      </rPr>
      <t xml:space="preserve">Se reporto que durante este periodo no se dio aplicacion a la actividad de fortalecimiento
</t>
    </r>
    <r>
      <rPr>
        <b/>
        <sz val="12"/>
        <color rgb="FF000000"/>
        <rFont val="inherit"/>
      </rPr>
      <t xml:space="preserve">
No se materializo el daño</t>
    </r>
  </si>
  <si>
    <t>Listados de asistencia a las capacitaciones o  capturas de pantalla de las reuniones virtuales
Actas consolidado de las reuniones de las mesas de trabajo</t>
  </si>
  <si>
    <t>GESTION FINANCIERA</t>
  </si>
  <si>
    <t>Planear, gestionar y controlar los recursos del IDIPRON mediante los diferentes lineamientos financieros, con el fin de dar cumplimiento a los objetivos institucionales de manera transparente, eficiente y ágil **</t>
  </si>
  <si>
    <t>El proceso comienza con la programación anual del anteproyecto de presupuesto; y una vez que ingresan al IDIPRON los recursos financieras a través de transferencias, convenios, donaciones y los demás conceptos, se realiza la causación y pago conforme a lo presupuestado y aprobado con el fin de dar cumplimiento a todas las operaciones que el Instituto requiere para su funcionamiento, culminando con el respectivo cierre de las operaciones. **</t>
  </si>
  <si>
    <t xml:space="preserve">
 - Herramienta de seguridad desactualizada
- Falta de control en la aprobación de usuarios y permiso de consulta de la aplicación contable SYSMAN </t>
  </si>
  <si>
    <t>Omisión intencional de los requisitos o actividades del procedimiento para el pago a proveedores y contratistas para beneficio propio o de un tercero</t>
  </si>
  <si>
    <t xml:space="preserve"> - Presentación de informes financieros no acorde a la realidad financiera del Instituto.
 - Sanciones y/o multas. </t>
  </si>
  <si>
    <r>
      <rPr>
        <b/>
        <sz val="14"/>
        <color rgb="FF000000"/>
        <rFont val="Times New Roman"/>
      </rPr>
      <t>Gerencia Financiera</t>
    </r>
    <r>
      <rPr>
        <sz val="14"/>
        <color rgb="FF000000"/>
        <rFont val="Times New Roman"/>
      </rPr>
      <t xml:space="preserve">: Trimestralmente los líderes de los equipos de trabajo (contabilidad, presupuesto y tesorería) realizan la revisión de los usuarios y perfiles que se encuentren creados en los aplicativos financieros, revisando las funciones que realiza y que  los permisos otorgados correspondan a los establecidos por la Gerencia. Si producto de la revisión se determina la necesidad de eliminar uno o mas usuarios, se solicita la depuración a la Oficina de Tics.
</t>
    </r>
    <r>
      <rPr>
        <b/>
        <sz val="14"/>
        <color rgb="FF000000"/>
        <rFont val="Times New Roman"/>
      </rPr>
      <t>Presupuesto</t>
    </r>
    <r>
      <rPr>
        <sz val="14"/>
        <color rgb="FF000000"/>
        <rFont val="Times New Roman"/>
      </rPr>
      <t xml:space="preserve">: Cada vez que se reciba una solicitud de creación o modificación de terceros, los funcionarios y/o contratistas responsables de presupuesto y de la creación de terceros  revisan que la solicitud de creación o modificación se realice desde un correo electrónico institucional al correo terceros1@idipron.gov.co, con los documentos descritos en las condiciones generales del procedimiento </t>
    </r>
    <r>
      <rPr>
        <b/>
        <sz val="14"/>
        <color rgb="FF000000"/>
        <rFont val="Times New Roman"/>
      </rPr>
      <t xml:space="preserve">Creación y/o modificación de terceros A-GFI-PR-018. </t>
    </r>
    <r>
      <rPr>
        <sz val="14"/>
        <color rgb="FF000000"/>
        <rFont val="Times New Roman"/>
      </rPr>
      <t xml:space="preserve"> Una vez creado el tercero, se toma de la información registrada en el aplicativo de Sysman, para proceder a con la solicitud de creación y/o modificación de terceros a la Secretaria de Hacienda Distrital. En caso se que la solicitud no cumpla con los requisitos, se devuelve la solicitud.
</t>
    </r>
    <r>
      <rPr>
        <b/>
        <sz val="14"/>
        <color rgb="FF000000"/>
        <rFont val="Times New Roman"/>
      </rPr>
      <t>Tesoreria</t>
    </r>
    <r>
      <rPr>
        <sz val="14"/>
        <color rgb="FF000000"/>
        <rFont val="Times New Roman"/>
      </rPr>
      <t>: Antes de realizar el pago, el o la responsable de tesorería y el Ordenador del Gasto realizan la revisión de la Relación Pagos Ordenes de Servicio; Si la fuente son recursos administrados, verifican que el archivo plano cargado en el portal bancario coincida con el valor y la cantidad de pagos relacionados, si la fuente es recursos distrito se revisan dentro del workflow del aplicativo BogData, el número del lote, descargan el PDF, revisan el valor a pagar y firman digitalmente.</t>
    </r>
  </si>
  <si>
    <t xml:space="preserve"> - Identificar quien y la fecha de la impresión de auxiliar 
 - Identificar si el auxiliar es impreso por personas ajenas al área de contabilidad y si la información fue tomada en cuenta para alguna toma de decisiones significativa.
 - Informar al líder del proceso y dar la información financiera del caso.
- Identificar la posible solución como: Correr proceso, Anular documento, reversar, modificar las afectaciones</t>
  </si>
  <si>
    <t>Documentar los lineamientos para la creación y control de los usuarios del aplicativo contable.</t>
  </si>
  <si>
    <t>01/05/2023 al 30/10/2023</t>
  </si>
  <si>
    <t>Desde la Gerencia Financiera se han venido realizando actividades de control que permiten minimizar el riesgo de omisión intencional de los requisitos o actividades del procedimiento para el pago a proveedores y contratistas para beneficio propio o de un tercero de la siguiente forma: 
1. Se ha realizado solicitud de creación de usuarios y roles a la Secretaría de Hacienda Distrital, así como solicitud de desactivación de usuarios en el aplicativo BOGDATA de acuerdo a las necesidades de la Gerencia Financiera.
2. Se ha realizado la creación de terceros de acuerdo al instructivo establecido para tal fin y se han realizado las devoluciones pertinentes cuando no se cumple con la informacion y requisitos establecidos. Todos medianta el correo electrónico establecido. 
3. Desde la Tesorería se genera control previo a la realización de pagos diferenciando las fuentes (administrados con la impresion y firma de giros, distrito con la firma digital de los lotes correspondientes)</t>
  </si>
  <si>
    <t>Se tiene documentado mediante el procedimiento "SOLICITUD DE CREACIÓN Y CONTROL DE USUARIOS SYSMAN A-GFI-PR-020 VR 01".</t>
  </si>
  <si>
    <t xml:space="preserve">Se evidencian las acciones ejecutadas por cada uno de los controles establecidos, con los respectivos soportes. 
 Se evidencias las actividades de fortalecimiento. 
Para el periodo de análisis no se materializó el riesgo.  </t>
  </si>
  <si>
    <r>
      <rPr>
        <b/>
        <u/>
        <sz val="12"/>
        <color rgb="FF000000"/>
        <rFont val="Times New Roman"/>
      </rPr>
      <t xml:space="preserve">RIESGO 1
</t>
    </r>
    <r>
      <rPr>
        <sz val="12"/>
        <color rgb="FF000000"/>
        <rFont val="Times New Roman"/>
      </rPr>
      <t xml:space="preserve">
</t>
    </r>
    <r>
      <rPr>
        <b/>
        <sz val="12"/>
        <color rgb="FF000000"/>
        <rFont val="Times New Roman"/>
      </rPr>
      <t xml:space="preserve">CONTROL 1:
</t>
    </r>
    <r>
      <rPr>
        <sz val="12"/>
        <color rgb="FF000000"/>
        <rFont val="Times New Roman"/>
      </rPr>
      <t xml:space="preserve">
Se evidenció la ejecución de la actividad de control.
</t>
    </r>
    <r>
      <rPr>
        <b/>
        <sz val="12"/>
        <color rgb="FF000000"/>
        <rFont val="Times New Roman"/>
      </rPr>
      <t xml:space="preserve">CONTROL 2
</t>
    </r>
    <r>
      <rPr>
        <sz val="12"/>
        <color rgb="FF000000"/>
        <rFont val="Times New Roman"/>
      </rPr>
      <t xml:space="preserve">
se evidenció la ejecución de la actividad de control
</t>
    </r>
    <r>
      <rPr>
        <b/>
        <sz val="12"/>
        <color rgb="FF000000"/>
        <rFont val="Times New Roman"/>
      </rPr>
      <t xml:space="preserve">CONTROL 3
</t>
    </r>
    <r>
      <rPr>
        <sz val="12"/>
        <color rgb="FF000000"/>
        <rFont val="Times New Roman"/>
      </rPr>
      <t xml:space="preserve">
se evidenció la ejecución de la actividad de control
</t>
    </r>
    <r>
      <rPr>
        <b/>
        <sz val="12"/>
        <color rgb="FF000000"/>
        <rFont val="Times New Roman"/>
      </rPr>
      <t xml:space="preserve">ACCIONES DE FORTALECIMIENTO:
</t>
    </r>
    <r>
      <rPr>
        <sz val="12"/>
        <color rgb="FF000000"/>
        <rFont val="Times New Roman"/>
      </rPr>
      <t xml:space="preserve">se evidenció la ejecución de la actividad de fortalecimiento
Para el periodo de análisis no se materializó el riesgo
</t>
    </r>
  </si>
  <si>
    <t>Documento elaborado y oficializado</t>
  </si>
  <si>
    <t xml:space="preserve">
1.Debilidad en los puntos de control establecidos en la oficina.
2. Suplantación de los jóvenes beneficiarios del estímulo de corresponsabilidad. </t>
  </si>
  <si>
    <t>Omision intencional de los requisitos o actividades por parte de los servidores o contratistas del proceso de Gestión Financiera - gestión tesorería para la entrega de tarjetas débito prepago  y claves para beneficio propio o de jóvenes no beneficiarios del pago de estímulos de corresponsabilidad.</t>
  </si>
  <si>
    <t>1.Demora en el pago al joven titular beneficiario.
2.Perdida de Recursos financieros.
3. Inicio de investigaciones. (denuncios)</t>
  </si>
  <si>
    <t>El profesional encargado de la tesorería es el encargado de custoriar las tarjetas de reposición en el bunker de la tesorería desde el momento en que la tarjeta llega a la entidad hasta el momento en que el joven recoge la tarjeta. El funcionario o contratista responsable de administrar las tarjetas debito prepago de los jóvenes vinculados al estimulo de corresponabilidad, al momento de entregar una tarjeta de reposicion, solicita el documento en físico del beneficiario y comprueba con la foto de la cédula de ciudadanía la identidad de la persona, se solicita que registre en el formato A-GFI-FT-007 Planilla Entrega de Tarjetas Prepagadas el numero de documento, y la firma tal como aparece en el documento de identidad; adicionalmente se solicita que indique fecha y lugar de nacimiento y edad y estos datos se confrontan contra el documento presentado. En caso de que el funcionario o contratista responsable de administrar las tarjetas debito prepago tenga dudas frente a la identidad de la persona,  no realiza la entrega de la tarjeta y se  informa a la persona que debe solicitar una certificación emitida por la Gerencia de Estratégias de Corresponsabilidad para poder hacer la entrega del plástico.</t>
  </si>
  <si>
    <t>1.No entregar la Tarjeta.
2.Bloquearla en el portal Redeban.</t>
  </si>
  <si>
    <t xml:space="preserve">Llevar un registro de las tarjetas custodiadas por la Gerencia Financiera en una matriz que permita realizar la trazabilidad desde que se reciben hasta que se entregan a los beneficiarios </t>
  </si>
  <si>
    <t>01/04/2023 al 30/10/2023</t>
  </si>
  <si>
    <t xml:space="preserve">Desde la gerencia financiera se han venido realizando acciones de control con el objetivo de minizar el riesgo establecido. Estas acciones esstan en el marco de la custodia de las tarjetas y a su vez el protocolo para la entrega de las mismas y el registro en el formato A-GFI-FT-007 Planilla Entrega de Tarjetas Prepagadas  </t>
  </si>
  <si>
    <t>Se ha diligenciado matriz en excel en la cual se registró la información de las tarjetas que se encuentran en custodia en la tesoreria.</t>
  </si>
  <si>
    <r>
      <rPr>
        <b/>
        <u/>
        <sz val="13"/>
        <color rgb="FF000000"/>
        <rFont val="Times New Roman"/>
      </rPr>
      <t xml:space="preserve">RIESGO 2
</t>
    </r>
    <r>
      <rPr>
        <sz val="13"/>
        <color rgb="FF000000"/>
        <rFont val="Times New Roman"/>
      </rPr>
      <t xml:space="preserve">
CONTROL 1
se evidenció la ejecución de la actividad de control.
</t>
    </r>
    <r>
      <rPr>
        <b/>
        <sz val="13"/>
        <color rgb="FF000000"/>
        <rFont val="Times New Roman"/>
      </rPr>
      <t xml:space="preserve">ACCIONES DE FORTALECIMIENTO:
</t>
    </r>
    <r>
      <rPr>
        <sz val="13"/>
        <color rgb="FF000000"/>
        <rFont val="Times New Roman"/>
      </rPr>
      <t xml:space="preserve">
Se evidencia la ejecución de la actividad de acción de fortalecimiento. Sin embargo, la evidencia aportada resulta coherente con las actividades realizadas, pero no con el soporte señalado, específicamente las “actas de reunión” que se mencionan. Por otra parte, la matriz utilizada no cumple con un formato formal del proceso, lo cual no permite una verificación efectiva.
</t>
    </r>
    <r>
      <rPr>
        <b/>
        <sz val="13"/>
        <color rgb="FF000000"/>
        <rFont val="Times New Roman"/>
      </rPr>
      <t xml:space="preserve">RECOMENDACIONES:
</t>
    </r>
    <r>
      <rPr>
        <sz val="13"/>
        <color rgb="FF000000"/>
        <rFont val="Times New Roman"/>
      </rPr>
      <t xml:space="preserve">
Revisar que lo descrito en el mapa de riesgos, como resultado de las acciones, sea coherente con la evidencia aportada. 
Se sugiere que se formalice la matriz, mediante formato del proceso, lo que permite una armonización de la información registrada, para que pueda ser verificada de manera efectiva.
Para el periodo de análisis no se materializó el riesgo
</t>
    </r>
  </si>
  <si>
    <t>Actas de reunión</t>
  </si>
  <si>
    <t xml:space="preserve">
Vulnerabilidad de los sistemas electrónicos, para el manejo de los portales bancarios.</t>
  </si>
  <si>
    <t>Sustracción de claves y nombres de usuarios por parte de los servidores o contratistas del proceso de Gestión Financiera y realización de pagos indebidos para beneficio propio o de un tercero</t>
  </si>
  <si>
    <t>1. Perdida de información y recursos financieros.
2. Investigaciones por entes de control.</t>
  </si>
  <si>
    <t xml:space="preserve">
Cada vez que se requiera realizar un pago a través del aplicativo de la Secretaría Distrital de Hacienda (BogData), éste debe contar con las aprobaciónes por parte de los delegados para tal fin (Líder de presupuesto y  Ordenador del Gasto)
Cada vez que haya un cambio en el funcionario profesional designado que lidera la Tesoreria y del designado como ordenador del gasto para pagos, El Director General solicita el cambio de responsables ante las entidades bancarias para el manejo de tokens y acceso a las cuentas bancarias del IDIPRON.
</t>
  </si>
  <si>
    <t>1. Comunicarse con la entidad bancaria para verificar la situación.
2. Informar al Ordenador del Gasto.
3.Solicitar al Área de Sistemas las verificaciones y actualizaciones respectivas.</t>
  </si>
  <si>
    <t>Elaborar un documento que consolide los lineamientos y buenas prácticas para el manejo seguro de los tokens de la entidad.</t>
  </si>
  <si>
    <t>1. Todos los pagos generados desde el aplicativo BOGDATA cumplen con la doble aprobación y firma digital de la profesional responsable de presupuesto y del respectivo ordenador del gasto. 
2.Durante el periodo no hubo cambio en el funcionario profesional designado que lidera la Tesoreria y del designado como ordenador del gasto para pagos</t>
  </si>
  <si>
    <t>Se tiene documentado mediante el instructivo "SOLICITUD Y DEVOLUCIÓN DE TOKENS  A-GFI-IN-010".</t>
  </si>
  <si>
    <r>
      <rPr>
        <b/>
        <u/>
        <sz val="12"/>
        <color rgb="FF000000"/>
        <rFont val="Times New Roman"/>
      </rPr>
      <t xml:space="preserve">RIESGO 3
</t>
    </r>
    <r>
      <rPr>
        <sz val="12"/>
        <color rgb="FF000000"/>
        <rFont val="Times New Roman"/>
      </rPr>
      <t xml:space="preserve">
</t>
    </r>
    <r>
      <rPr>
        <b/>
        <sz val="12"/>
        <color rgb="FF000000"/>
        <rFont val="Times New Roman"/>
      </rPr>
      <t xml:space="preserve">CONTROL 1
</t>
    </r>
    <r>
      <rPr>
        <sz val="12"/>
        <color rgb="FF000000"/>
        <rFont val="Times New Roman"/>
      </rPr>
      <t xml:space="preserve">se evidenció la ejecución de la actividad de control.
</t>
    </r>
    <r>
      <rPr>
        <b/>
        <sz val="12"/>
        <color rgb="FF000000"/>
        <rFont val="Times New Roman"/>
      </rPr>
      <t xml:space="preserve">CONTROL 2
</t>
    </r>
    <r>
      <rPr>
        <sz val="12"/>
        <color rgb="FF000000"/>
        <rFont val="Times New Roman"/>
      </rPr>
      <t xml:space="preserve">Se reportó que durante este periodo no se dio aplicación a la actividad de control
</t>
    </r>
    <r>
      <rPr>
        <b/>
        <sz val="12"/>
        <color rgb="FF000000"/>
        <rFont val="Times New Roman"/>
      </rPr>
      <t xml:space="preserve">ACCIONES DE FORTALECIMIENTO:
</t>
    </r>
    <r>
      <rPr>
        <sz val="12"/>
        <color rgb="FF000000"/>
        <rFont val="Times New Roman"/>
      </rPr>
      <t xml:space="preserve">se evidenció la ejecución de la actividad de fortalecimiento.
Para el periodo de análisis no se materializó el riesgo
</t>
    </r>
  </si>
  <si>
    <t>Documento elaborado y  oficializado</t>
  </si>
  <si>
    <t>GESTIÓN CONTRACTUAL</t>
  </si>
  <si>
    <t>Elaborar y desarrollar los procesos de contratación que requiere la entidad, bajo las diferentes modalidades establecidas dentro del marco legal vigente, cumpliendo con los principios de transparencia, economía, responsabilidad y los postulados que rigen la función administrativa. ***</t>
  </si>
  <si>
    <t>La Oficina Asesora Jurídica recibe las necesidades formuladas por los gerentes de proyectos, los correspondientes procesos de contratación; así mismo, tramita las modificaciones, incumplimientos, liquidaciones y demás trámites a que haya lugar dentro de la etapa de ejecución de los contratos suscritos por la entidad. ***</t>
  </si>
  <si>
    <t>No. de RIESGO</t>
  </si>
  <si>
    <t>OBSERVACIONES OFICINA DE 
CONTROL INTERNO</t>
  </si>
  <si>
    <t>Posible falta de información oportuna de los procesos contractuales.</t>
  </si>
  <si>
    <t>Manipulación de documentos previos por parte de los profesionales encargados de la estructuración de los procesos de contratación  con el fin de direccionar el proceso contractual para beneficio propio o de un tercero.</t>
  </si>
  <si>
    <t xml:space="preserve">
Falta de credibilidad en la gestión del Instituto, hallazgos de entes de control, bajos indicadores en el Índice de Transparencia por Colombia.</t>
  </si>
  <si>
    <t xml:space="preserve">1. El comité estructurador interdisciplinario designado para cada proceso de contratación de bienes se encarga  de definir a través de los estudios previos, los requisitos de orden jurídico, técnico y financiero para la postulación de los diferentes proponentes de los procesos de contratación de bienes y servicios de la entidad, verificando su cumplimiento y garantizando que se cumpla lo establecido en la normatividad que rige la contratación estatal en Colombia 
2.  El Comité Asesor de Contratación, aprueba los estudios previos cada vez que se le presente un proceso de bienes y servicios (exceptuando los procesos de mínima cuantía y los de contratación directa por prestación de servicios profesionales y de apoyo a la gestión) en donde se verifican que se cumpla con todos los requisitos de ley. En caso de que se detecte inconsistencias en el estudio previo, se devuelve para ajustes por parte del comité estructurador.
</t>
  </si>
  <si>
    <t>Informar al superior jerárquico de la situación y realizar las medidas correctivas, disciplinarias que dieran lugar dependiendo la calidad de la persona (contratista o funcionario) y poner en conocimiento a las autoridades competentes</t>
  </si>
  <si>
    <t>Adelantar mesas de trabajo con la Oficina Asesora de Planeación con el fin de avanzar en la implementación del SARLAFT en el Instituto</t>
  </si>
  <si>
    <t>01/04/2024 al 30/10/2024</t>
  </si>
  <si>
    <t xml:space="preserve">
CONTROL I
En el periodo reportado, se han adjudicado un total de cincuenta y ocho (58) procesos de contratación de bienes y servicios de los diferentes proyectos de inversión y rubro de funcionamiento  en los cuales el comité estructurador interdisciplinario designado para cada proceso de contratación de bienes se encarga  de definir a través de los estudios previos, los requisitos de orden jurídico, técnico y financiero para la postulación de los diferentes proponentes de los procesos de contratación de bienes y servicios de la entidad. (Se aporta muestra de 10 estudios previos formulados de los 58 procesos ya adjudicados) lo que corresponde a una muestra del 17% de los procesos.
CONTROL 2 
De los cincuenta y ocho procesos de selección de bienes y servicios adelantados, veintiseis (26) procesos correspondieron a minima cuantia, los cuales, los estudios previos no son objeto de presentación ante el Comité Asesor de Contratación para su aprobación, dejando así treinta y dos 32 procesos de selección que debieron se presentados para aprobación del Comité Asesor de Contratación, de los cuales se reportan seis (6) estudios previos revisados y aprobados por el Comité Asesor de Contratación en cumplimiento del control adelantado, lo que representa una muestra del 18%.</t>
  </si>
  <si>
    <t>Cumplida y  reportada en el segundo seguimiento .</t>
  </si>
  <si>
    <t>No se presentó materialización del riesgo</t>
  </si>
  <si>
    <t>La acción de fortalecimiento fue reportada en el segundo seguimiento de los mapas de riesgos de corrupción.
Todos los procesos de bienes y servicios tienen un comité estructurador multidisciplinar designado.
El comité asesor de contratación aprueba los estudios previos de los procesos de contratación a excepción de la mínima cuantia y contratación directa de prestación de servicios profesionales y de apoyo a la gestión articulo tercero Resolución 525 de 2024.</t>
  </si>
  <si>
    <t xml:space="preserve">Se evidencian las acciones ejecutadas por cada uno de los controles establecidos, con los respectivos soportes, entendiendo que se presenta una muestra de todos los procesos de contratación adjudicados. 
La actividad de fortalecimiento se realizó en el 2do cuatrimestre
Para el periodo de análisis no se materializó el riesgo.  </t>
  </si>
  <si>
    <r>
      <rPr>
        <b/>
        <sz val="11"/>
        <color rgb="FF000000"/>
        <rFont val="Times New Roman"/>
      </rPr>
      <t xml:space="preserve">CONTROL 1:
</t>
    </r>
    <r>
      <rPr>
        <sz val="11"/>
        <color rgb="FF000000"/>
        <rFont val="Times New Roman"/>
      </rPr>
      <t xml:space="preserve">
La evidencia aportada no permite verificar la ejecución de la actividad de control, debido a que se identifica que únicamente se aportan soportes de una muestra del 17% de la ejecución contractual del periodo evaluado no permitiendo verificar si el comité estructurador  para cada uno de los 58 procesos de contratación mencionados definió a través de los estudios previos, los requisitos de orden jurídico, técnico y financiero para la postulación de los diferentes proponentes.
</t>
    </r>
    <r>
      <rPr>
        <b/>
        <sz val="11"/>
        <color rgb="FF000000"/>
        <rFont val="Times New Roman"/>
      </rPr>
      <t xml:space="preserve">CONTROL 2:
</t>
    </r>
    <r>
      <rPr>
        <sz val="11"/>
        <color rgb="FF000000"/>
        <rFont val="Times New Roman"/>
      </rPr>
      <t xml:space="preserve">La evidencia aportada no permite verificar la ejecución de la actividad de control, debido a que se identifica que únicamente se aportan soportes de una muestra del 18%  de la ejecución contractual del periodo evaluado no permitiendo verificar si el comité asesor de contratación, conoció, válido y aprobó los estudios previos del porcentaje restante de la ejecución contractual sujeta del presente control, se reportó por parte de la Gerencia de Contratación que 32 procesos de selección que debieron ser presentados para aprobación del Comité Asesor de Contratación, de los cuales se reportan seis (6) estudios previos revisados y aprobados por el Comité Asesor de Contratación
</t>
    </r>
    <r>
      <rPr>
        <b/>
        <sz val="11"/>
        <color rgb="FF000000"/>
        <rFont val="Times New Roman"/>
      </rPr>
      <t xml:space="preserve">ACCIÓN DE FORTALECIMIENTO:
</t>
    </r>
    <r>
      <rPr>
        <sz val="11"/>
        <color rgb="FF000000"/>
        <rFont val="Times New Roman"/>
      </rPr>
      <t xml:space="preserve">
Para el periodo del tercer seguimiento se reportó que NO APLICA LA -  N/A la ejecución de las acciones para el fortalecimiento del riesgo que permitan ser verificadas. No existe  relación de  evidencias del mismo en la carpeta drive creada para tal fin. 
</t>
    </r>
    <r>
      <rPr>
        <b/>
        <sz val="11"/>
        <color rgb="FF000000"/>
        <rFont val="Times New Roman"/>
      </rPr>
      <t xml:space="preserve">RIESGO MATERIALIZADO:
</t>
    </r>
    <r>
      <rPr>
        <sz val="11"/>
        <color rgb="FF000000"/>
        <rFont val="Times New Roman"/>
      </rPr>
      <t xml:space="preserve">
Para este periodo no se materializó el riesgo para el proceso.
</t>
    </r>
    <r>
      <rPr>
        <b/>
        <sz val="11"/>
        <color rgb="FF000000"/>
        <rFont val="Times New Roman"/>
      </rPr>
      <t xml:space="preserve">RECOMENDACIONES:
</t>
    </r>
    <r>
      <rPr>
        <sz val="11"/>
        <color rgb="FF000000"/>
        <rFont val="Times New Roman"/>
      </rPr>
      <t xml:space="preserve">
Se recomienda  presentar el 100% de los soportes de la ejecución de las actividades de control en razón de que la descripción de la actividad de control sujeta de la valoración de riesgos no establece que se realice sobre una muestra correspondiente a algún porcentaje de la ejecución contractual. 
De igual manera, es importante que se verifique la firma de los documentos por las personas que intervienen en su estructuración en el caso de la muestra de estudios previos trasladada se evidencia que en el proceso de contratación cuyo objeto a contratar es: “(…) SUMINISTRO DE REPUESTOS ELECTRICOS, ELECTRONICOS Y / O ELECTROMECANICOS, E INSUMOS QUE REQUIERA EL IDIPRON PARA INTERVENIR MAQUINARIA Y EQUIPOS INDUSTRIALES PROPIEDAD O QUE ESTÁN BAJO LA RESPONSABILIDAD DE LA ENTIDAD EN LAS UNIDADES DE PROTECCION INTEGRAL Y COMEDORES COMUNITARIOS.. (…)”, carece de la firma del estructurador Técnico – Recursos Físicos. 
</t>
    </r>
    <r>
      <rPr>
        <i/>
        <sz val="11"/>
        <color rgb="FF000000"/>
        <rFont val="Times New Roman"/>
      </rPr>
      <t xml:space="preserve">
</t>
    </r>
  </si>
  <si>
    <t>¿Las actividades que se desarrollan en el
control realmente buscan por sí sola prevenir o detectar las causas que pueden dar origen al riesgo, Ej.: verificar, validar, cotejar, comparar, revisar, etc.?</t>
  </si>
  <si>
    <t>Actas de reunión
y/o listados de asistencia</t>
  </si>
  <si>
    <t>PLANEACIÓN</t>
  </si>
  <si>
    <t>E-PLA-FT 020</t>
  </si>
  <si>
    <t xml:space="preserve">  05</t>
  </si>
  <si>
    <t>GESTIÓN DE INVENTARIOS, ALMACEN Y ECONOMATO</t>
  </si>
  <si>
    <t>Administrar los bienes muebles de consumo, perecederos y no perecederos y los bienes muebles de propiedad, planta y equipo adquiridos y/o recibidos por el Instituto, dirigiendo su almacenamiento, registro y distribución bajo las normas y lineamientos que regulan la materia, haciendo uso de las herramientas tecnológicas que le permitan mantener actualizados los inventarios y optimizar el uso de los recursos del Instituto para apoyar el abastecimiento de las sedes y unidades de protección integral de IDIPRON y la entrega de información confiable para la toma de decisiones</t>
  </si>
  <si>
    <t>El proceso inicia desde la recepción de los documentos para el ingreso de los elementos y/o bienes, los cuales son administrados, custodiados, controlados, distribuidos y puestos a disposición de los diferentes procesos del IDIPRON y finaliza con la actualización del inventario en bodega, la entrega de la cuenta mensual y los controles administrativos sobre los elementos en bodega y los bienes en servicio.</t>
  </si>
  <si>
    <t xml:space="preserve">1. Consentimiento de recibir bienes o elementos que no cumplen las especificaciones técnicas requeridas.
2. Efectuar modificaciones a las fichas técnicas o condiciones contractuales sin el debido procedimiento. </t>
  </si>
  <si>
    <t>Posibilidad de que por omisión intencional de las actividades del procedimiento de ingreso por parte del encargado de las sub bodegas y/o supervisor del contrato, se reciban bienes y/o elementos que no cumplan con las especificaciones técnicas para beneficio propio o de un tercero.</t>
  </si>
  <si>
    <t>Hallazgos de los entes de control.
Fallas en la prestación del servicio.
Perdida de la imagen institucional del Instituto.
Responsabilidades Disciplinarias
Que la misionalidad del IDIPRON se vea comprometida debido a la recepción de elementos que no corresponden a la ficha técnica de los bienes adquiridos.
Ingreso de elementos diferentes en cantidad y calidad a los adquiridos por la entidad.</t>
  </si>
  <si>
    <t>El Técnico(a) Administrativo(a) o el Auxiliar Administrativo(a) delegado(a) por parte del proceso Gestión de Inventarios, Almacén y Economato,  cada vez que se programe una recepción de contrato de bienes y /o elementos  realiza la revisión física (características, cantidades, estado y demás) contra lo pactado en el contrato, fichas técnicas y el documento de entrega (remisión o acta de entrega), si los bienes  NO corresponden con lo requerido por la entidad, no se reciben   y se realiza la devolución de los bienes y / o elementos así: 
•  Si es Contrato de compraventa se devuelve la totalidad de los bienes.
•  Si es Contrato de Suministro devolver únicamente los bienes que no cumplen con lo estipulado. 
Diligencia  en original y copias  el formato Nota de Devolución Recibo de Elementos y/o Bienes A-GIAE-FT-007  con sus observaciones correspondientes.
En caso que el Supervisor(a) del Contrato o su apoyo de su consentimiento de recibir elementos que NO cumplen con las especificaciones técnicas o se hagan modificaciones a las fichas técnicas o condiciones del contrato sin el debido procedimiento (otrosí Modificatorio) debidamente legalizado, El Técnico(a) o Auxiliar Administrativo(a) delegado(a) debe enviar el correspondiente informe al jefe inmediato para que a su vez se remita este informe al Director, el Gerente de Proyecto, a la Gerencia de Contratación y a la Oficina de Control Interno, acompañado del Acta suscrita entre Supervisor(a) y el (la)contratista donde se asume la responsabilidad del hecho.</t>
  </si>
  <si>
    <t xml:space="preserve">1. Poner en conocimiento del Director, el Gerente de Proyecto, a la Oficina Jurídica y a la Oficina de Control Interno, acompañado de los documentos que soportan la acción u omisión para que se tomen las acciones pertinentes y se ponga en conocimiento de las autoridades competentes
2.  Realizar mesa de trabajo con el supervisor del contrato y se determinen los ajustes necesarios para subsanar la situación </t>
  </si>
  <si>
    <t>Realizar 4 conversatorios durante el año, relacionados con el proceso operativo y administrativo de Gestión de Inventarios, Almacén y Economato dirigidos a supervisores de contratos de adquisición de bienes y responsables de inventario</t>
  </si>
  <si>
    <t>01/03/2024 al 30/11/2024</t>
  </si>
  <si>
    <r>
      <rPr>
        <b/>
        <u/>
        <sz val="11"/>
        <color rgb="FF000000"/>
        <rFont val="Times New Roman"/>
      </rPr>
      <t xml:space="preserve">TERCER SEGUIMIENTO
</t>
    </r>
    <r>
      <rPr>
        <sz val="11"/>
        <color rgb="FF000000"/>
        <rFont val="Times New Roman"/>
      </rPr>
      <t xml:space="preserve">
Con base en los requerimientos realizados por los supervisores de contratos de adquisición de bienes, fueron programadas las recepciones de bienes de consumo, consumo controlado y/o devolutivos para el recibo en las diferentes sub- bodegas, correspondientes a contratos y/u órdenes de compra.
Durante estas recepciones, se realizaron las correspondientes actividades de revisión lo que dio como resultado el recibo a satisfacción o las notas de devolución respectivas, cuando a ello hubo lugar; realizando 59 remisiones y 99 Notas de devolución
Se adjunta el seguimiento en formato PDF. </t>
    </r>
  </si>
  <si>
    <r>
      <t xml:space="preserve">Para minimizar la materialización de los riesgos asociados con el ingreso de elementos que no cumplan con las características técnicas estipuladas, el equipo de trabajo del proceso de gestión de inventarios, almacén y economato, sensibiliza y orienta a los funcionarios y contratistas mediante conversatorios y mesas de trabajo en temas relacionados con los procedimientos operativos y administrativos sobre el ingreso de los bienes y elementos ya contratados, así: 
</t>
    </r>
    <r>
      <rPr>
        <b/>
        <sz val="11"/>
        <color rgb="FF000000"/>
        <rFont val="Times New Roman"/>
      </rPr>
      <t xml:space="preserve">11/10/2024 </t>
    </r>
    <r>
      <rPr>
        <sz val="11"/>
        <color rgb="FF000000"/>
        <rFont val="Times New Roman"/>
      </rPr>
      <t xml:space="preserve">Mesa de trabajo_Conversatorio - colaborador Gerencia Estrategias de Corresponsabilidad
</t>
    </r>
    <r>
      <rPr>
        <i/>
        <u/>
        <sz val="11"/>
        <color rgb="FF000000"/>
        <rFont val="Times New Roman"/>
      </rPr>
      <t>(Ya se realizaron los 4 convesatorios en periodos anteriroes)</t>
    </r>
  </si>
  <si>
    <t>No se ha materializado el riesgo</t>
  </si>
  <si>
    <t>Se presentan intermitencias en el servicio de internet, lo que dificulta las operaciones diarias en las sub-bodegas.
El trámite administrativo en cuanto al proceso de la contratación del personal de CPS, ha influido en el cumplimiento de los registros y reportes con oportunidad</t>
  </si>
  <si>
    <t>Control 1: Se verifica la aplicación del control, teniendo en cuenta las evidencias aportadas por el proceso.
Acciones de Fortalecimiento: Se evidencia el acta de un conservatorio realizado el día 11/10/2024 con su lista de asistencia</t>
  </si>
  <si>
    <t xml:space="preserve">Control 1: se evidenció la ejecución de la actividad de control.
Acciones de Fortalecimiento: se evidenció la ejecución de la actividad de control.
</t>
  </si>
  <si>
    <t>Acta de Reunión / Listado de asistencia</t>
  </si>
  <si>
    <t xml:space="preserve">El responsable del inventario de bienes devolutivos o de consumo controlado en servicio dé su consentimiento de salida o traslado de bienes Devolutivos sin el lleno de los requisitos debido procedimiento. 
Que dentro de cada Sede, Área, Dependencia o sitio donde se encuentren bienes devolutivos o de consumo controlado en servicio, no se realicen controles periódicos por parte de los responsable de inventarios. </t>
  </si>
  <si>
    <t>Sustracción de bienes devolutivos y/o elementos de consumo controlado en servicio o en bodega y/o elementos de consumo en bodega de propiedad o bajo custodia del IDIPRON por parte de los funcionarios y/o contratistas del Instituto para beneficio propio o de un tercero.</t>
  </si>
  <si>
    <t>Hallazgos de los entes de control.
Fallas en la prestación del servicio.
Perdida de la imagen institucional del Instituto.
Responsabilidades Disciplinarias y/o Fiscales
Que la misionalidad del IDIPRON se vea comprometida debido a la recepción de bienes que no corresponden  con lo requerido en la ficha técnica o minuta del contrato</t>
  </si>
  <si>
    <r>
      <rPr>
        <sz val="14"/>
        <color rgb="FF000000"/>
        <rFont val="Times New Roman"/>
      </rPr>
      <t xml:space="preserve">1. Los funcionarios del proceso Gestión de Inventarios, Almacén y Economato, realizan anualmente </t>
    </r>
    <r>
      <rPr>
        <b/>
        <sz val="14"/>
        <color rgb="FF000000"/>
        <rFont val="Times New Roman"/>
      </rPr>
      <t xml:space="preserve"> tomas físicas de inventarios integral</t>
    </r>
    <r>
      <rPr>
        <sz val="14"/>
        <color rgb="FF000000"/>
        <rFont val="Times New Roman"/>
      </rPr>
      <t>, registrando  en el formato Inventario físico por dependencia y verificando físicamente los elementos encontrados contra los registros del sistema con el fin de determinar su existencia y la actualización de los datos del sistema
En caso de que, producto de la toma física de inventario, se detecte la pérdida de un bien devolutivo y el responsable no pueda justificar el traslado o cambio de ubicación, se procede a ejecutar el procedimiento A-GFI-PR-017 Responsabilidad y trámite ante siniestro.
2. Los funcionarios o contratistas del proceso  Gestión de Inventarios, Almacén y Economato, cada vez que se solicite por parte de la Gerencia de Recursos Físicos realizan toma física selectiva, aleatoria o generales por dependencia. registrando en el formato Inventario físico por dependencia y verificando físicamente una muestra de elementos determinados contra los registros del sistema, con el fin de determinar su existencia y la actualización de los datos del sistema.
En caso de que, producto de la toma física selectiva y/o aleatoria, se detecte la pérdida de un bien devolutivo y el responsable no pueda justificar el traslado o cambio de ubicación, se procede a ejecutar el procedimiento A-GFI-PR-017 Responsabilidad y trámite ante siniestro.</t>
    </r>
  </si>
  <si>
    <t xml:space="preserve">1. Poner en conocimiento del Director, el Gerente de Proyecto, a la Oficina Asesora Jurídica y a la Oficina de Control Interno, acompañado de los documentos que soportan la acción u omisión para que se tomen las acciones pertinentes y se ponga en conocimiento de las autoridades competentes
2.  Realizar mesa de trabajo con el supervisor del contrato y se determinen los ajustes necesarios para subsanar la situación </t>
  </si>
  <si>
    <t>Realizar 4 conversatorios durante el año, relacionados con el proceso operativo y administrativo del proceso  Gestión de Inventarios, Almacén y Economato dirigidos a supervisores de contratos de adquisición de bienes y responsables de inventario</t>
  </si>
  <si>
    <r>
      <rPr>
        <b/>
        <u/>
        <sz val="12"/>
        <color rgb="FF000000"/>
        <rFont val="Times New Roman"/>
      </rPr>
      <t xml:space="preserve">TERCER SEGUIMIENTO:
</t>
    </r>
    <r>
      <rPr>
        <sz val="12"/>
        <color rgb="FF000000"/>
        <rFont val="Times New Roman"/>
      </rPr>
      <t xml:space="preserve">
</t>
    </r>
    <r>
      <rPr>
        <b/>
        <u/>
        <sz val="12"/>
        <color rgb="FF000000"/>
        <rFont val="Times New Roman"/>
      </rPr>
      <t xml:space="preserve">ACTIVIDAD DE CONTROL 1.
</t>
    </r>
    <r>
      <rPr>
        <sz val="12"/>
        <color rgb="FF000000"/>
        <rFont val="Times New Roman"/>
      </rPr>
      <t xml:space="preserve">
Para el tercer seguimiento, se reportan las tomas física de inventarios integral (septiembre-octubre-noviembre-diciembre), que se realiza por los  funcionarios y demás colaboradores del proceso Gestión de Inventarios, Almacén y Economato y el apoyo de los demás colaboradores de las dependencias verificadas del Instituto.
</t>
    </r>
    <r>
      <rPr>
        <u/>
        <sz val="12"/>
        <color rgb="FF000000"/>
        <rFont val="Times New Roman"/>
      </rPr>
      <t xml:space="preserve">OCTUBRE
</t>
    </r>
    <r>
      <rPr>
        <sz val="12"/>
        <color rgb="FF000000"/>
        <rFont val="Times New Roman"/>
      </rPr>
      <t xml:space="preserve">.) 20241010 CLL. 63 0FICINA CONTROL INTERNO DISCIPLINARIO
.) 20241010 CLL. 63 CAFETERIA
.) 20241010 CLL. 63 CONTABILIDAD
.) 20241010 CLL. 63 OFICINA CONTROL INTERNO
.) 20241010 CLL. 63 OFICINA JURIDICA
.) 20241010 CLL. 63 PRESUPUESTO
.) 20241010 CLL. 63 SEGURIDAD Y SALUD EN EL TRABAJO
.) 20241010 CLL. 63 TESORERIA
.) 20241018 CLL. 63 GERENCIA RECURSOS FISICOS MANTENIMIENTO DE BIENES
.) 20241022 CLL. 15 EDUCACION
.) 20241022 CLL. 15 GERENCIA DE CAPACIDADES Y DERECHOS
.) 20241022 CLL. 15 SALUD
.) 20241022 CLL. 15 SICOSOCIAL
.) 20241022 CLL. 15 SOCIOLEGAL
.) 20241022 CLL. 15 SUBDIRECCION DE LINEAMIENTOS
.) 20241022 CLL. 15 SUBDIRECCION POBLACIONAL
.) 20241022 DISTRITO JOVEN - CONVENIOS - CERESA
.) 20241023 CAMINANDO RELAJADO
.) 20241023 CLL. 15 ESCNNA
.) 20241025 CLL. 63 GERENCIA RECURSOS FISICOS [GIAE]
.) 20241031 SUB_BODEGA PERDOMO
</t>
    </r>
    <r>
      <rPr>
        <u/>
        <sz val="12"/>
        <color rgb="FF000000"/>
        <rFont val="Times New Roman"/>
      </rPr>
      <t xml:space="preserve">NOVIEMBRE
</t>
    </r>
    <r>
      <rPr>
        <sz val="12"/>
        <color rgb="FF000000"/>
        <rFont val="Times New Roman"/>
      </rPr>
      <t xml:space="preserve">.) 20241101 CLL. 63 OFICINA TIC´S
.) 20241101 DISTRITO JOVEN - ALIANZAS - BAÑOS
.) 20241101 GERENCIA INSERCION SOCIOECONOMICA - BRENDA AVENDAÑO
.) 20241105 CLL. 61 SERVICIOS GENERALES
.) 20241105 CULTURA CIUDADANA
.) 20241107 CLL. 15 TERRITORIO CALLE
.) 20241113 BODEGA LA FAVORITA
.) 20241114 CA LA 32
.) 20241114 UPI LA FLORIDA - SUBBODEGA FLORIDA
.) 20241115 UPI LIBERIA
.) 20241119 CLL. 61 DIRECCION GENERAL
.) 20241119 CLL. 61 GERENCIA DE CONTRATACION
.) 20241119 CLL. 61 OFICINA ASESORA DE PLANEACION
.) 20241119 UPI LA ARCADIA
.) 20241121 CLL. 61 SECRETARÍA GENERAL
.) 20241123 TERRITORIO PREVENCION
.) 20241125 UPI OASIS
.) 20241128 UPI CONSERVATORIO
.) 20241129 CLL. 15 ESPIRITUALIDAD
.) 20241129 DISTRITO JOVEN - JANE A. RAMIREZ
.) 20241129 DISTRITO JOVEN - KARYLIN MARTINEZ P.
</t>
    </r>
    <r>
      <rPr>
        <u/>
        <sz val="12"/>
        <color rgb="FF000000"/>
        <rFont val="Times New Roman"/>
      </rPr>
      <t xml:space="preserve"> DICIEMBRE
</t>
    </r>
    <r>
      <rPr>
        <sz val="12"/>
        <color rgb="FF000000"/>
        <rFont val="Times New Roman"/>
      </rPr>
      <t xml:space="preserve">.) 20241203 UPI SERVITA
.) 20241209 UPI LA VEGA
.) 20241217 TALLERES DE FORMACION TECNICA
</t>
    </r>
    <r>
      <rPr>
        <b/>
        <sz val="12"/>
        <color rgb="FF000000"/>
        <rFont val="Times New Roman"/>
      </rPr>
      <t xml:space="preserve">ACTIVIDAD DE CONTROL 2.
</t>
    </r>
    <r>
      <rPr>
        <sz val="12"/>
        <color rgb="FF000000"/>
        <rFont val="Times New Roman"/>
      </rPr>
      <t xml:space="preserve">
Durante este período, se priorizó el cumplimiento del cronograma aprobado por el Comité Institucional de Gestión y Desempeño, por lo que se efectuó la toma física integral de los bienes devolutivos y de consumo controlado en servicio en todas las dependencias del Instituto y no se realizaron tomas físicas aleatorias 
Esta actividad se llevó a cabo atendiendo el Manual de Procedimientos Administrativos y Operativos para el Manejo y Control de los Recursos Físicos del IDIPRON (A-GIAE-MA-001) y en cumplimiento de los lineamientos establecidos en la Resolución DDC-000001 de 2019."
</t>
    </r>
  </si>
  <si>
    <r>
      <rPr>
        <sz val="12"/>
        <color rgb="FF000000"/>
        <rFont val="Times New Roman"/>
      </rPr>
      <t xml:space="preserve">
Para minimizar la materialización de los riesgos asociados con la sustracción de los bienes devolutivos  y/o elementos de consumo controlado en servicio o en bodega y/o elementos de consumo en bodega de propiedad o bajo custodia del IDIPRON por parte de los funcionarios y/o contratistas del Instituto para beneficio propio o de un tercero, el equipo del proceso de gestión de inventarios, almacén y economato, sensibiliza y orienta a los funcionarios y contratistas durante la visita de toma física, mediante conversatorios y mesas de trabajo sobre los procedimientos y las responsabilidades por la pérdida de bienes, así:
</t>
    </r>
    <r>
      <rPr>
        <u/>
        <sz val="12"/>
        <color rgb="FF000000"/>
        <rFont val="Times New Roman"/>
      </rPr>
      <t xml:space="preserve">OCTUBRE
</t>
    </r>
    <r>
      <rPr>
        <sz val="12"/>
        <color rgb="FF000000"/>
        <rFont val="Times New Roman"/>
      </rPr>
      <t xml:space="preserve">.) 20241010 CLL. 63 0FICINA CONTROL INTERNO DISCIPLINARIO
.) 20241010 CLL. 63 CAFETERIA
.) 20241010 CLL. 63 CONTABILIDAD
.) 20241010 CLL. 63 OFICINA CONTROL INTERNO
.) 20241010 CLL. 63 OFICINA JURIDICA
.) 20241010 CLL. 63 PRESUPUESTO
.) 20241010 CLL. 63 SEGURIDAD Y SALUD EN EL TRABAJO
.) 20241010 CLL. 63 TESORERIA
.) 20241018 CLL. 63 GERENCIA RECURSOS FISICOS MANTENIMIENTO DE BIENES
.) 20241022 CLL. 15 EDUCACION
.) 20241022 CLL. 15 GERENCIA DE CAPACIDADES Y DERECHOS
.) 20241022 CLL. 15 SALUD
.) 20241022 CLL. 15 SICOSOCIAL
.) 20241022 CLL. 15 SOCIOLEGAL
.) 20241022 CLL. 15 SUBDIRECCION DE LINEAMIENTOS
.) 20241022 CLL. 15 SUBDIRECCION POBLACIONAL
.) 20241022 DISTRITO JOVEN - CONVENIOS - CERESA
.) 20241023 CAMINANDO RELAJADO
.) 20241023 CLL. 15 ESCNNA
.) 20241025 CLL. 63 GERENCIA RECURSOS FISICOS [GIAE]
.) 20241031 SUB_BODEGA PERDOMO
</t>
    </r>
    <r>
      <rPr>
        <u/>
        <sz val="12"/>
        <color rgb="FF000000"/>
        <rFont val="Times New Roman"/>
      </rPr>
      <t xml:space="preserve">NOVIEMBRE
</t>
    </r>
    <r>
      <rPr>
        <sz val="12"/>
        <color rgb="FF000000"/>
        <rFont val="Times New Roman"/>
      </rPr>
      <t xml:space="preserve">.) 20241101 CLL. 63 OFICINA TIC´S
.) 20241101 DISTRITO JOVEN - ALIANZAS - BAÑOS
.) 20241101 GERENCIA INSERCION SOCIOECONOMICA - BRENDA AVENDAÑO
.) 20241105 CLL. 61 SERVICIOS GENERALES
.) 20241105 CULTURA CIUDADANA
.) 20241107 CLL. 15 TERRITORIO CALLE
.) 20241113 BODEGA LA FAVORITA
.) 20241114 CA LA 32
.) 20241114 UPI LA FLORIDA - SUBBODEGA FLORIDA
.) 20241115 UPI LIBERIA
.) 20241119 CLL. 61 DIRECCION GENERAL
.) 20241119 CLL. 61 GERENCIA DE CONTRATACION
.) 20241119 CLL. 61 OFICINA ASESORA DE PLANEACION
.) 20241119 UPI LA ARCADIA
.) 20241121 CLL. 61 SECRETARÍA GENERAL
.) 20241123 TERRITORIO PREVENCION
.) 20241125 UPI OASIS
.) 20241128 UPI CONSERVATORIO
.) 20241129 CLL. 15 ESPIRITUALIDAD
.) 20241129 DISTRITO JOVEN - JANE A. RAMIREZ
.) 20241129 DISTRITO JOVEN - KARYLIN MARTINEZ P.
</t>
    </r>
    <r>
      <rPr>
        <u/>
        <sz val="12"/>
        <color rgb="FF000000"/>
        <rFont val="Times New Roman"/>
      </rPr>
      <t xml:space="preserve"> DICIEMBRE
</t>
    </r>
    <r>
      <rPr>
        <sz val="12"/>
        <color rgb="FF000000"/>
        <rFont val="Times New Roman"/>
      </rPr>
      <t xml:space="preserve">.) 20241203 UPI SERVITA
.) 20241209 UPI LA VEGA
.) 20241217 TALLERES DE FORMACION TECNICA
</t>
    </r>
  </si>
  <si>
    <t>Se presentan intermitencias en el servicio de internet lo que dificulta las operaciones diarias en las sub-bodegas.
El trámite administrativo en cuanto al proceso de la contratación del personal de CPS ha influido en el cumplimiento de los registros y reportes con oportunidad</t>
  </si>
  <si>
    <t>Control 1: Se reportan actas de toma fisica en las upis, para el mes de cotubre se realizarón (21) tomas fisicas, para noviembre (9)  de acuerdo a los soportes adjuntados en la carpeta del control. Sin embargo en la descripción de acciones realizadas se reportan 12 tomas físicas más en noviembre y 3 del mes de diciembre, las cuales no estan asociadas en la carpeta de evidencias
Control 2: El proceso indica que para el periodo se priorizó el cumplimiento del cronograma aprobado por el CIGD y no se realizaron tomas físicas aleatorias  
Acciones de Fortalecimiento: Se evidencia 30 actas de tomas fisicas las cuales se soportan por acta y lista de asistencia, donde se reflejan los conversatorios realizados</t>
  </si>
  <si>
    <t>Control 1: la evidencia aportada no permite verificar ejecución de la actividad de control, debido a la descripción de la acción detallan 45 tomas físicas y solo se aportadas evidencias de 30
Control 2: Se reportó que durante este periodo no se dio aplicación a la actividad de control
Acciones de Fortalecimiento: se evidenció la ejecución de la actividad de control</t>
  </si>
  <si>
    <t>Actas de Reunión / Listado de asistencia</t>
  </si>
  <si>
    <t xml:space="preserve">Falta de control en la verificación de la recepción de los alimentos en las unidades
Falta de control en la verificación del cumplimiento de las obligaciones de los proveedores de alimentos </t>
  </si>
  <si>
    <t>Omisión intencional de los requisitos de verificación de la facturación  de alimentos por parte de los funcionarios o contratistas del economato para beneficio propio, del proveedor de los alimentos o de un tercero.</t>
  </si>
  <si>
    <t>Pérdida de recursos económicos de la entidad
Incumplimientos en la cantidad de alimentos necesarios para el funcionamiento de las unidades de protección integral</t>
  </si>
  <si>
    <t>El funcionario y/o contratista designado verifica mensualmente las cantidades programadas vs. cantidades entregadas según remisiones por el proveedor en el formato Cuadro de Evaluación de Cumplimiento Proveedor/UPI A-GIAE-FT-031, mes vencido por facturación de alimentos. En caso de que se detecte alguna inconsistencia en la facturación o en la remisión y el pedido se realiza la notificación al proveedor y/o al auxiliar de cocina encargado de la recepción de la materia prima</t>
  </si>
  <si>
    <t>Observando el debido proceso, informar la situación al superior inmediato y al supervisor del contrato  para que se tomen las acciones pertinentes y se ponga en conocimiento de las autoridades competentes.</t>
  </si>
  <si>
    <t xml:space="preserve">
Desarrollar estrategias de acercamiento a través de conversatorios y/o mesas de trabajo relacionados con el proceso de Gestión de Inventarios, Almacén y Economato</t>
  </si>
  <si>
    <t>01/01/2024 al 30/11/2024</t>
  </si>
  <si>
    <r>
      <rPr>
        <b/>
        <u/>
        <sz val="12"/>
        <color rgb="FF000000"/>
        <rFont val="Times New Roman"/>
      </rPr>
      <t xml:space="preserve">TERCER SEGUIMIENTO:
</t>
    </r>
    <r>
      <rPr>
        <sz val="12"/>
        <color rgb="FF000000"/>
        <rFont val="Times New Roman"/>
      </rPr>
      <t xml:space="preserve">
El personal profesional del Economato, verifica y elabora formatos según remisiones por el proveedor en el formato Cuadro de Evaluación de Cumplimiento Proveedor/UPI A-GIAE-FT-031, mes vencido por facturación de alimentos
Se remite información de los meses de  septiembre, octubre, noviembre, toda vez que la acción se realiza  mes vencido.
Se presenta el CUADRO DE EVALUACIÓN DE CUMPLIMIENTO  PROVEEDOR / UPI, así:
</t>
    </r>
    <r>
      <rPr>
        <b/>
        <sz val="12"/>
        <color rgb="FF000000"/>
        <rFont val="Times New Roman"/>
      </rPr>
      <t xml:space="preserve">PRODUCTO:
</t>
    </r>
    <r>
      <rPr>
        <sz val="12"/>
        <color rgb="FF000000"/>
        <rFont val="Times New Roman"/>
      </rPr>
      <t>Carne
Huevo
Lacteos
Pescado
Pollo
Tamal</t>
    </r>
  </si>
  <si>
    <t>Se realizaron conversatorios /mesas de trabajo relacionadas con los siguientes temas:
Revisión de materia prima a los funcionarios y demás colaboradores de servicio de alimentación a los NNAJ (Economato)
Procedimiento abastecimiento de materias primas a los servicios de alimentación (modalidad y población de atención, información contenida en el SIMI, instructivo de programación "programación de materias primas a los servicio de alimentación", calendario didáctico) 
29/11/2024 UPI LA 27
12/12/2024 UPI SANTA LUCIA</t>
  </si>
  <si>
    <t>Se presentan intermitencias en el servicio de internet lo que dificulta las operaciones diarias en el economato y las cocinas
El trámite administrativo en cuanto al proceso de la contratación del personal de CPS ha influido en el cumplimiento de los registros y reportes con oportunidad</t>
  </si>
  <si>
    <t>Control 1: Se verifica el reporte de acuerdo al formato A-GIAE-FT-031,  no se evidencia reporte para el mes de diciembre.
Tambien se evidencias remisiones para los meses se septiembre, octubre, noviembre y diciembre
Sin embargo despues de revisar los 6 archivos adicionales estan completos y no se evidencian faltantes frente a lo recibido y existente, por lo que se evidencia que no se materializó el riesgo. 
Acciones de Fortalecimiento: Se realizan dos visitas a la UPI La 27 y la UPI de Santa Lucia</t>
  </si>
  <si>
    <t>Control 1: se evidenció la ejecución de la actividad de control
Acciones de Fortalecimiento: se evidenció la ejecución de la actividad de control</t>
  </si>
  <si>
    <t>OPORTUNA</t>
  </si>
  <si>
    <t>SE INVESTIGAN Y RESUELVEN OPORTUNAMENTE</t>
  </si>
  <si>
    <t xml:space="preserve">Actas de Reunión / Listas de Asistencia </t>
  </si>
  <si>
    <t>GESTION DOCUMENTAL</t>
  </si>
  <si>
    <t>Establecer, organizar y dirigir la Gestión Documental del IDIPRON, con el fin de de planear y coordinar los procesos archivísticos necesarios para salvaguardar el patrimonio documental y disponerlo para los usuarios; Fijar políticas y expedir lineamientos para garantizar la conservación y el uso adecuado de los documentos (independientemente de su soporte), de conformidad con los planes y programas, promover la organización y fortalecimiento de los archivos en cada una de las sedes para garantizar la eficacia de la gestión de la información y conservación de la memoria institucional.</t>
  </si>
  <si>
    <t xml:space="preserve">El proceso de gestión documental inicia desde la planeación estratégica de IDIPRON, involucra la formulación de directrices, procedimientos e instrumentos archivísticos, aplicables durante todo el ciclo vital del documento, así como la evaluación y mejora continua en los diferentes procesos archivísticos producción, gestión y  tramite, organización, transferencia, Disposición final y Valoración Documental garantizando la conservación y preservación de la información </t>
  </si>
  <si>
    <t xml:space="preserve">Control ineficaz en la administración y custodia de la documentación.
Omisión del servidor público (funcionarios y contratistas) en la función de velar por la integridad y salvaguarda de la documentación de archivo.
</t>
  </si>
  <si>
    <t>Sustracción de los documentos que forman parte del acervo documental custodiado por el proceso de Gestión Documental por parte de los funcionarios o contratistas de la entidad para beneficio propio  o de un tercero</t>
  </si>
  <si>
    <t>Aumento en la notificación de hallazgos y sanciones a la Entidad por parte de los entes de control
Pérdida de valor legal y probatorio de la documentación 
Pérdida , sustracción o alteración de expedientes o piezas documentales.
Entrega de información clasificada o reservada.
Pérdida de la memoria Historica del IDIPRON</t>
  </si>
  <si>
    <t>1. El funcionario o contratista de la Gerencia Administrativa encargado de tramitar la solicitud de prestamo o consulta,  al momento de gestionar la solicitud , diligencia el Formato Préstamo y consulta de información  A-GDO-FT-014 registrando los datos del solicitante,  nombre del expediente, numero de folios  y sus caracteristicas. Al momento de la devolución del expediente por parte del solicitante, se verifica que el expediente corresponda al prestado y que el numero de folios corresponda con la cantidad registrada en el formato. En caso de que se detecten folios faltantes, se registra en el campo de observacion y se requiere al solicitante allegarlos.
2. Los servidores del proceso Gestión Documental, anualmente realizan visitas a las áreas y unidades de protección integral en donde se realiza la revisión del formato  inventario único documental A-GDO-FT-018 verificando que la información que aparece registrada en el formato sea la misma que se encuentra físicamente, en caso de que se detecten diferencias se  verifica que se haya realizado transferencia documentales al archivo central o que sean producto para eliminación. lo anterior queda documentado en el formato de Acta A-GDO-FT-004.
3. Los servidores del proceso Gestión Documental, anualmente realizan visitas  a las áreas y unidades de protección integral en donde se verifica la correcta aplicación de las normas archivísticas y los lineamientos establecidos por el proceso, en caso de detectar que no se este cumpliendo alguna de las normas o lineamientos, se procede a capacitar a los responsables y a ajustar las observaciones a las que hubo lugar. lo anterior queda documentado en el formato de Acta A-GDO-FT-004.</t>
  </si>
  <si>
    <t xml:space="preserve">En caso de que se generen perdida total o parcial de expedientes se desarrolla el procedimiento reconstrucción de Expediente A-GDO-PR-003        </t>
  </si>
  <si>
    <t>Enviar correo electrónico a los solicitantes de expedientes que no los entregaron en el tiempo establecido.</t>
  </si>
  <si>
    <t xml:space="preserve">1, Durante el período comprendido entre septiembre y diciembre de 2024, se llevaron a cabo préstamos documentales en el archivo central como parte del proceso de Gestión Documental,  se realizaron 110 préstamos documentales en el archivo central. Estos préstamos fueron gestionados conforme a los procedimientos establecidos, asegurando el adecuado control y seguimiento de los documentos solicitados.
</t>
  </si>
  <si>
    <t>El proceso de Gestión Documental se encargó de identificar a los solicitantes de expedientes que no cumplían con el plazo de entrega establecido en el Formato de Préstamo y Consulta de Información A-GDO-FT-014. A partir del registro de estas solicitudes, se redactó y envió un correo electrónico de recordatorio a cada solicitante, en el que se destacó la importancia de la entrega oportuna de los expedientes. En dicho correo, se incluyeron detalles como la fecha de vencimiento original de los documentos y las posibles consecuencias derivadas de una entrega tardía.
Además, se realizó un seguimiento exhaustivo de todos los correos electrónicos enviados, con el fin de mantener un registro completo de las acciones tomadas, asegurando una adecuada documentación para futuras referencias.</t>
  </si>
  <si>
    <t xml:space="preserve">Control 1. 
Se evidencia que el proceso carga el formato de prestamo y/o consulta con los 110 préstamos documentales, en el periodo comprendido entre septiembre a diciembre de 2024. 
Control 2. 
Control 3. 
El proceso informa que las visitas a las dependencias y a las Unidedes de Protección Integral fueron realizadas en el primer y segundo cuatrimestre de la vigéncia. 
Acción de Fortalecimiento.
Se evidencia correos que remite el proceso para la realizacion al seguimiento a los prestamos de cada una de las dependencias del Instituto. Pero no todos tienen los correos de confirmación  de enttega de los mismos. </t>
  </si>
  <si>
    <t>CONTROL 1: Se evidenció la ejecución de la actividad de control
CONTROL 2:Se reportó que durante este periodo no se dio aplicación a la actividad de control
CONTROL 3: Se reportó que durante este periodo no se dio aplicación a la actividad de control
ACCIONES A IMPLEMENTAR PARA EL FORTALECIMIENTO
 Se evidenció la ejecución de la actividad de control, sin embargo, se sugiere levantar todas las evidencias de los requerimientos realizados al seguimiuento de prestamos de expedientes, por ejemplo, correos, formatos etc;  con el proposito de fortalecer la acción de control
Recomendacion: Continuar ejecutando las actividades de control de manera periodica, con  evidencias completas y coherentes según lo establecido en la descripción del control.</t>
  </si>
  <si>
    <t>2.	Las visitas de seguimiento a las dependencias y a Unidades de Protección Integral, fueron realizadas en el primer y segundo cuatrimestre de la vigencia.</t>
  </si>
  <si>
    <t>Correos electrónicos</t>
  </si>
  <si>
    <t>3.	Las visitas de seguimiento a las dependencias y a Unidades de Protección Integral, fueron realizadas en el primer y segundo cuatrimestre de la vigencia.</t>
  </si>
  <si>
    <t>GESTIÓN DE SERVICIOS ADMINISTRATIVOS</t>
  </si>
  <si>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</si>
  <si>
    <t>El proceso inicia desde la contratación de los servicios requeridos, los cuales son administrados y puestos a disposición de los diferentes procesos definidos por el IDIPRON para el cumplimiento de su misión, realizando periódicamente acciones de mantenimientos, seguridad y transporte y termina con la retroalimentación en la calidad de los servicios prestados.</t>
  </si>
  <si>
    <t>x</t>
  </si>
  <si>
    <t>Que los dispensadores de las estaciones de servicio de combustible no se encuentren bien calibrados.
Los odómetros de los vehículos sean manipulados por parte de los conductores
Falta de controles y seguimientos a los consumos presentados</t>
  </si>
  <si>
    <t>Sustracción del combustible para vehículos, maquinaria o equipos de la entidad por parte de los funcionarios o contratistas del área de transportes, conductores y/o responsable de sedes  para beneficio propio o de un tercero</t>
  </si>
  <si>
    <t>* Detrimento patrimonial
* Aumento costo / beneficio para la Entidad
* Afectación en la prestación del servicio</t>
  </si>
  <si>
    <t xml:space="preserve">El contratista o funcionario del equipo de transportes de la Gerencia Administrativa mensualmente realiza un análisis del consumo de combustible, registrando en archivo de Excel el número de kilómetros recorridos, el número de galones consumidos y el valor de aprovisionamiento de los vehículos pertenecientes a la flota propia de la entidad, para la maquinaria se analiza el uso requerido de acuerdo con las necesidades manifestadas por los responsables de las unidades. De acuerdo con los consumos asigna un cupo limitado para  los vehículos y  maquinaria </t>
  </si>
  <si>
    <t>1. Poner en conocimiento del Subdirector Administrativo y Financiero al Gerente de Proyecto,  acompañado de los documentos que soportan la sustracción  para que se tomen las acciones pertinentes y se ponga en conocimiento de las autoridades internas y externas competentes</t>
  </si>
  <si>
    <t>Realizar el seguimiento comparado del consumo de combustible Vs. Sistema de Posicionamiento Global (GPS) para aquellos vehiculos que presentan consumos fuera de lo normal.</t>
  </si>
  <si>
    <t>01/03/2024
30/10/2024</t>
  </si>
  <si>
    <t>Durante el periodo septiembre - diciembre, se realizó un análisis mensualmente del consumo de combustible por cada uno de los vehículos tomando la información de la plataforma AUTO-GAS. así mismo se revisan las planillas de recorrido y se elabora el cuadro de programación con el que se construye el cuadro de austeridad del gasto en el cual se registra un total de 87.135 kilómetros recorridos y un consumo de combustible de 3616 galones.</t>
  </si>
  <si>
    <t>Se realizó el análisis comparativo entre los meses de septiembre a diciembre 2024 y no se evidencio ninguna anomalía en el consumo de combustible en los vehículos de la entidad.</t>
  </si>
  <si>
    <r>
      <t>CONTROL N°1:</t>
    </r>
    <r>
      <rPr>
        <sz val="10"/>
        <color rgb="FF000000"/>
        <rFont val="Times New Roman"/>
      </rPr>
      <t xml:space="preserve"> Se identifica aplicación del control, dado que se evidencia el análisis mensual del consumo de combustible en el informe, se evidencia en los soportes planillas de recorrido y la generación del cuadro de programación mensual.</t>
    </r>
    <r>
      <rPr>
        <b/>
        <sz val="10"/>
        <color rgb="FF000000"/>
        <rFont val="Times New Roman"/>
        <family val="1"/>
      </rPr>
      <t xml:space="preserve">
Acciones de fortalecimiento:
Acción 1:</t>
    </r>
    <r>
      <rPr>
        <sz val="10"/>
        <color rgb="FF000000"/>
        <rFont val="Times New Roman"/>
      </rPr>
      <t xml:space="preserve"> El proceso al realizar el análisis se evidencia que no encontró consumo anormal entre los meses de mayo a agosto, por lo cual no fue necesario realizar la acción de fortalecimiento a través del seguimiento comparado del consumo vs el sistema de posicionamiento global.</t>
    </r>
  </si>
  <si>
    <r>
      <t xml:space="preserve">CONTROL No. 1: </t>
    </r>
    <r>
      <rPr>
        <sz val="11"/>
        <color rgb="FF000000"/>
        <rFont val="Times New Roman"/>
      </rPr>
      <t xml:space="preserve">Se evidencio la ejecucion de la actividad de control
</t>
    </r>
    <r>
      <rPr>
        <b/>
        <sz val="11"/>
        <color rgb="FF000000"/>
        <rFont val="Times New Roman"/>
      </rPr>
      <t xml:space="preserve">ACCION DE FORTALECIMIENTO: </t>
    </r>
    <r>
      <rPr>
        <sz val="11"/>
        <color rgb="FF000000"/>
        <rFont val="Times New Roman"/>
      </rPr>
      <t>Se reporto que durante este periodo no se dio aplicacion a la actividad de fortalecimiento
No se materializo el daño</t>
    </r>
  </si>
  <si>
    <t>Detectar</t>
  </si>
  <si>
    <t>Informes de revisión</t>
  </si>
  <si>
    <t xml:space="preserve">Ausencia de controles frente a los recorridos de la flota
Desvios de rutas por parte de los conductores para evitar el pago de peajes
</t>
  </si>
  <si>
    <t>Desviación de recursos económicos destinados para el pago de peajes por parte de los funcionarios o contratistas del area de transportes y/o conductores para beneficio propio o de un tercero</t>
  </si>
  <si>
    <t xml:space="preserve">Mensualmente, el funcionario o contratista asignado por la Gerencia Administrativa para la legalización de peajes, revisa el reporte generado por el operador del sistema de Chip de pago electrónico de peajes contra las planillas de recorrido de los vehiculos propios de la entidad y contra la programación diaria con el fin de determinar que el peaje pagado corresponde a un recorrido aprobado. </t>
  </si>
  <si>
    <t>1. Poner en conocimiento del Gerente Administrativo,  acompañado de los documentos que soportan el desvío de recursos  para que se tomen las acciones pertinentes y se ponga en conocimiento de las autoridades internas y externas competentes</t>
  </si>
  <si>
    <t xml:space="preserve">
Cada vez que se detecte el uso de peajes inusuales, se revisará la planilla control de recorridos contra la programación diaria a fin de determinar las razones por las que se hizo uso de dicho peaje.</t>
  </si>
  <si>
    <t>01/03/2024  al 
30/10/2024</t>
  </si>
  <si>
    <t>Durante el periodo septiembre – diciembre 2024, se utilizaron 274 peajes (265 Facilpass y 9 peajes físico). La revisión de estos peajes se realizó verificando la planilla de recorridos A-GSA-FT-009 y el reporte de facilpass, donde se pudo evidenciar que todos los peajes utilizados se usaron según lo programado.</t>
  </si>
  <si>
    <t>Durante los meses de  septiembre – diciembre del 2024, se revisaron los 274 peajes utilizados entre facilpass y peajes físicos, contra las planillas de recorridos, programaciones y no se evidencio el uso de peajes fuera de la programación diaria.</t>
  </si>
  <si>
    <r>
      <t>CONTROL N°1:</t>
    </r>
    <r>
      <rPr>
        <sz val="10"/>
        <color rgb="FF000000"/>
        <rFont val="Times New Roman"/>
      </rPr>
      <t xml:space="preserve"> Se identifica aplicación del control, dado que se evidencia el seguimiento a través de la planilla control de recorridos, con la programación diaria,  el control de peajes y reporte de fácil Pass.</t>
    </r>
    <r>
      <rPr>
        <b/>
        <sz val="10"/>
        <color rgb="FF000000"/>
        <rFont val="Times New Roman"/>
        <family val="1"/>
      </rPr>
      <t xml:space="preserve">
Acciones de fortalecimiento:
Acción 1:</t>
    </r>
    <r>
      <rPr>
        <sz val="10"/>
        <color rgb="FF000000"/>
        <rFont val="Times New Roman"/>
      </rPr>
      <t xml:space="preserve"> El proceso verifico el reporte de peajes frente a la planilla de programación, lo cual evidencio que no encontró un uso inusual de peajes que no se encontrara dentro de la programación, entre los meses de mayo a agosto, por lo cual no fue necesario realizar la acción de fortalecimiento a través del seguimiento comparado de uso de peajes.</t>
    </r>
  </si>
  <si>
    <r>
      <t>CONTROL No. 1:</t>
    </r>
    <r>
      <rPr>
        <sz val="11"/>
        <color rgb="FF000000"/>
        <rFont val="Times New Roman"/>
      </rPr>
      <t xml:space="preserve"> Se evidencio la ejecucion de la actividad de control
</t>
    </r>
    <r>
      <rPr>
        <b/>
        <sz val="11"/>
        <color rgb="FF000000"/>
        <rFont val="Times New Roman"/>
      </rPr>
      <t xml:space="preserve">
ACCION DE FORTALECIMIENTO: </t>
    </r>
    <r>
      <rPr>
        <sz val="11"/>
        <color rgb="FF000000"/>
        <rFont val="Times New Roman"/>
      </rPr>
      <t xml:space="preserve">Se reporto que durante este periodo no se dio aplicacion a la actividad de fortalecimiento
</t>
    </r>
    <r>
      <rPr>
        <b/>
        <sz val="11"/>
        <color rgb="FF000000"/>
        <rFont val="Times New Roman"/>
      </rPr>
      <t xml:space="preserve">
No se materializo el daño</t>
    </r>
  </si>
  <si>
    <t>Informe de revisión</t>
  </si>
  <si>
    <t>GESTION DE ADECUACIÓN Y MANTENIMIENTO DE BIENES</t>
  </si>
  <si>
    <t>Preservar las condiciones mínimas de calidad y habitabilidad de los bienes muebles e inmuebles del Instituto a través del mantenimiento preventivo y correctivo de la  infraestructura física del IDIPRON con el fin de apoyar la gestión administrativa y el cumplimiento de los objetivos estratégicos del Instituto.***</t>
  </si>
  <si>
    <t>El proceso inicia con la identificación de necesidades de mantenimiento de la Infraestructura Física del Instituto, la ejecución de los mantenimientos, su supervisión y verificación y trermina con la  implementación de  acciones de mejora para el mantenimiento a los Bienes muebles e inmuebles, equipos y maquinaria del IDIPRON ***</t>
  </si>
  <si>
    <t>Falta de capacitación respecto a la supervisión de contratos de obra
Desactualización o inexistencia de documentos con lineamientos frente a la supervisión de contratos de obra</t>
  </si>
  <si>
    <t>Omision intencional de los requisitos o actividades necesarios para la correcta supervision de actividades de mantenimiento preventivo y/o correctivo de la infraestructura física y equipos industriales de la entidad  por parte de los funcionarios o contratistas de la Gerencia de Recursos Físicos del Instituto para beneficio propio o de un tercero</t>
  </si>
  <si>
    <t>* Demoras en las labores de mantenimiento
* Retraso en el cronograma de mantenimiento de la infraestructura del Instituto
* Afectación de los beneficiarios de los programas de IDIPRON 
*Sobrecosto para la entidad</t>
  </si>
  <si>
    <t xml:space="preserve">El profesional designado para la supervisión de las actividades de mantenimiento preventivo y/o correctivo de la infraestructura física y equipos industriales de la entidad revisa mensualmente  los formatos Control de Inspección y Ejecución de Mantemimiento de Bienes e Infraestructura A-GAMB-FT-007 para las actividades realizadas durante el mes, verificando que las actividades desarrolladas esten relacionadas con las reportadas en los Informes Semanales de Intervencion y que  contenga los materiales utilizados, el personal involucrado y que tenga la firma de recibo a satisfacción del responsable de la UPI,  Sede Administrativa, comedores, etc, en donde se realizaron las intervenciones, como evidencia de la revisión se elabora acta. En caso que en la revisión se detecte que las actividades relacionadas no corresponden con las actividades desarrolladas en los informes semanales, se solicita el ajuste del formato.
</t>
  </si>
  <si>
    <t>Informar al superior inmediato para que se tomen las medidas necesarias
Realizar la supervisión de los contratos de consultoría y generar las acciones de mejora que se requieran para que se de cumplimiento estricto a las obligaciones</t>
  </si>
  <si>
    <t xml:space="preserve">El Gerente de Recursos Físicos realiza una visita aleatoria semestral para constatar que la información reportada en cuanto al avance de las actividades de mantenimiento de la infraestructura coincidan con la información reportada por los profesionales. </t>
  </si>
  <si>
    <t>1/04/2022 al 31/11/2022</t>
  </si>
  <si>
    <t xml:space="preserve">El profesional designado para la supervisión de las actividades de mantenimiento preventivo y/o correctivo de la infraestructura física y equipos industriales de la entidad revisó mensualmente  los formatos Control de Inspección y Ejecución de Mantemimiento de Bienes e Infraestructura A-GAMB-FT-007 para las actividades realizadas en los meses de enero, febrero, marzo, abril, mayo, junio, julio, agosto, septiembre, octubre y noviembre; verificando que las actividades desarrolladas esten relacionadas con las reportadas en los informes semanales de intervencion y que  contenga los materiales utilizados, el personal involucrado y que tenga la firma de recibo a satisfacción del responsable de las UPI,  Sede Administrativa, comedores, etc, en donde se realizaron las intervenciones, como evidencia de la revisión se elabora acta. </t>
  </si>
  <si>
    <t>La acción sera evaluada e implementada en el siguiente seguimiento de ser necesario al realizar el analisis del riesgo ya que en el periodo evaluado se ha dado cumplimiento al seguimiento y control del riesgo.</t>
  </si>
  <si>
    <t xml:space="preserve">No se presentó materialización del riesgo en el presente periodo
</t>
  </si>
  <si>
    <t>No aplica</t>
  </si>
  <si>
    <r>
      <rPr>
        <sz val="12"/>
        <color rgb="FF242424"/>
        <rFont val="Aptos Narrow"/>
      </rPr>
      <t xml:space="preserve">
Se realizan las siguientes observaciones: 
</t>
    </r>
    <r>
      <rPr>
        <b/>
        <u/>
        <sz val="12"/>
        <color rgb="FF242424"/>
        <rFont val="Aptos Narrow"/>
      </rPr>
      <t>ACCIONES A IMPLEMENTAR PARA EL FORTALECIMIENTO</t>
    </r>
    <r>
      <rPr>
        <sz val="12"/>
        <color rgb="FF242424"/>
        <rFont val="Aptos Narrow"/>
      </rPr>
      <t xml:space="preserve">:
No presenta evidencias de las acciones. Se recuerda que la acción de fortalecimeinto es independiente del cumplimiento o no al seguimiento y control del riesgo.
</t>
    </r>
    <r>
      <rPr>
        <b/>
        <u/>
        <sz val="12"/>
        <color rgb="FF242424"/>
        <rFont val="Aptos Narrow"/>
      </rPr>
      <t xml:space="preserve">CONTROL1: </t>
    </r>
    <r>
      <rPr>
        <sz val="12"/>
        <color rgb="FF242424"/>
        <rFont val="Aptos Narrow"/>
      </rPr>
      <t xml:space="preserve"> los seguimientos anexados en el formato  A-GAMB-FT-007 corresponden a los meses de Enero a Agosto de 2024, no obstante,  no hay evidencia de los meses de septiembre, octubre y noviembre como se describe en el control. 
en las actas de seguimiento mes a mes, se evidencias desde enero hasta junio, los demas meses reportados no se evidencian en el sharepoint, se confirma que las actas estan firmadas y en formato PDF
</t>
    </r>
    <r>
      <rPr>
        <b/>
        <u/>
        <sz val="12"/>
        <color rgb="FF242424"/>
        <rFont val="Aptos Narrow"/>
      </rPr>
      <t>NO SE MATERIALIZA EL RIESGO</t>
    </r>
  </si>
  <si>
    <r>
      <rPr>
        <b/>
        <sz val="12"/>
        <color rgb="FF000000"/>
        <rFont val="Calibri"/>
      </rPr>
      <t>Control 1:</t>
    </r>
    <r>
      <rPr>
        <sz val="12"/>
        <color rgb="FF000000"/>
        <rFont val="Calibri"/>
      </rPr>
      <t xml:space="preserve"> la evidencia aportada no permite verificar ejecución de la actividad de control, debido a que no se aporto evidencia de la revisión realizada de los mantenimientos realizado de los meses de septiembre, octubre y noviembre
</t>
    </r>
    <r>
      <rPr>
        <b/>
        <sz val="12"/>
        <color rgb="FF000000"/>
        <rFont val="Calibri"/>
      </rPr>
      <t>Acciones de fortalecimiento:</t>
    </r>
    <r>
      <rPr>
        <sz val="12"/>
        <color rgb="FF000000"/>
        <rFont val="Calibri"/>
      </rPr>
      <t xml:space="preserve"> Se reportó que durante este periodo no se dio aplicación a la actividad de control</t>
    </r>
  </si>
  <si>
    <t>Evidencia de las capacitaciones recibidas de buenas prácticas de uso de materiales y equipos.
Centro de costos de gastos por unidad.
Inventarios de materiales y de equipos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</si>
</sst>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yyyy"/>
  </numFmts>
  <fonts count="92">
    <font>
      <sz val="11"/>
      <color theme="1"/>
      <name val="Calibri"/>
      <family val="2"/>
      <scheme val="minor"/>
    </font>
    <font>
      <b/>
      <sz val="11"/>
      <color theme="1"/>
      <name val="Calibri"/>
      <family val="2"/>
      <scheme val="minor"/>
    </font>
    <font>
      <b/>
      <sz val="10"/>
      <color theme="1"/>
      <name val="Times New Roman"/>
      <family val="1"/>
    </font>
    <font>
      <b/>
      <sz val="12"/>
      <color theme="1"/>
      <name val="Times New Roman"/>
      <family val="1"/>
    </font>
    <font>
      <sz val="10"/>
      <color theme="1"/>
      <name val="Times New Roman"/>
      <family val="1"/>
    </font>
    <font>
      <sz val="16"/>
      <color theme="1"/>
      <name val="Times New Roman"/>
      <family val="1"/>
    </font>
    <font>
      <sz val="14"/>
      <name val="Times New Roman"/>
      <family val="1"/>
    </font>
    <font>
      <sz val="12"/>
      <name val="Times New Roman"/>
      <family val="1"/>
    </font>
    <font>
      <b/>
      <sz val="20"/>
      <color theme="1"/>
      <name val="Calibri"/>
      <family val="2"/>
      <scheme val="minor"/>
    </font>
    <font>
      <b/>
      <sz val="10"/>
      <name val="Times New Roman"/>
      <family val="1"/>
    </font>
    <font>
      <b/>
      <sz val="12"/>
      <name val="Times New Roman"/>
      <family val="1"/>
    </font>
    <font>
      <b/>
      <sz val="20"/>
      <color theme="1"/>
      <name val="Times New Roman"/>
      <family val="1"/>
    </font>
    <font>
      <sz val="14"/>
      <color theme="1"/>
      <name val="Times New Roman"/>
      <family val="1"/>
    </font>
    <font>
      <sz val="12"/>
      <color theme="1"/>
      <name val="Times New Roman"/>
      <family val="1"/>
    </font>
    <font>
      <b/>
      <sz val="16"/>
      <color theme="1"/>
      <name val="Times New Roman"/>
      <family val="1"/>
    </font>
    <font>
      <b/>
      <sz val="11"/>
      <color theme="1"/>
      <name val="Times New Roman"/>
      <family val="1"/>
    </font>
    <font>
      <sz val="14"/>
      <color rgb="FF000000"/>
      <name val="Times New Roman"/>
    </font>
    <font>
      <sz val="14"/>
      <color rgb="FF000000"/>
      <name val="Times New Roman"/>
      <family val="1"/>
    </font>
    <font>
      <sz val="14"/>
      <color rgb="FF000000"/>
      <name val="Times New Roman"/>
      <charset val="1"/>
    </font>
    <font>
      <sz val="11"/>
      <color rgb="FF000000"/>
      <name val="Times New Roman"/>
    </font>
    <font>
      <u/>
      <sz val="11"/>
      <color rgb="FF000000"/>
      <name val="Times New Roman"/>
    </font>
    <font>
      <sz val="12"/>
      <color rgb="FF000000"/>
      <name val="inherit"/>
    </font>
    <font>
      <b/>
      <sz val="12"/>
      <color rgb="FF000000"/>
      <name val="inherit"/>
    </font>
    <font>
      <sz val="12"/>
      <color rgb="FF000000"/>
      <name val="Inherit"/>
      <charset val="1"/>
    </font>
    <font>
      <b/>
      <sz val="14"/>
      <color theme="1"/>
      <name val="Times New Roman"/>
      <family val="1"/>
    </font>
    <font>
      <sz val="10"/>
      <name val="Times New Roman"/>
      <family val="1"/>
    </font>
    <font>
      <sz val="12"/>
      <color rgb="FF000000"/>
      <name val="Times New Roman"/>
      <family val="1"/>
    </font>
    <font>
      <sz val="10"/>
      <color rgb="FF000000"/>
      <name val="Times New Roman"/>
    </font>
    <font>
      <u/>
      <sz val="10"/>
      <color rgb="FF000000"/>
      <name val="Times New Roman"/>
    </font>
    <font>
      <sz val="10"/>
      <color rgb="FF000000"/>
      <name val="inherit"/>
    </font>
    <font>
      <b/>
      <sz val="10"/>
      <color rgb="FF000000"/>
      <name val="inherit"/>
    </font>
    <font>
      <sz val="11"/>
      <color rgb="FFFF0000"/>
      <name val="Times New Roman"/>
      <family val="1"/>
    </font>
    <font>
      <sz val="11"/>
      <name val="Times New Roman"/>
      <family val="1"/>
    </font>
    <font>
      <sz val="10"/>
      <color rgb="FF000000"/>
      <name val="Inherit"/>
      <charset val="1"/>
    </font>
    <font>
      <strike/>
      <sz val="14"/>
      <color rgb="FF000000"/>
      <name val="Times New Roman"/>
    </font>
    <font>
      <sz val="12"/>
      <color rgb="FF000000"/>
      <name val="Times New Roman"/>
    </font>
    <font>
      <sz val="11"/>
      <color rgb="FF000000"/>
      <name val="Times New Roman"/>
      <family val="1"/>
    </font>
    <font>
      <strike/>
      <sz val="14"/>
      <color theme="1"/>
      <name val="Times New Roman"/>
      <family val="1"/>
    </font>
    <font>
      <sz val="11"/>
      <color rgb="FF000000"/>
      <name val="Calibri"/>
      <scheme val="minor"/>
    </font>
    <font>
      <b/>
      <sz val="11"/>
      <color rgb="FF000000"/>
      <name val="Calibri"/>
      <scheme val="minor"/>
    </font>
    <font>
      <sz val="11"/>
      <color rgb="FF000000"/>
      <name val="Calibri"/>
    </font>
    <font>
      <sz val="11"/>
      <color rgb="FF242424"/>
      <name val="Aptos Narrow"/>
      <charset val="1"/>
    </font>
    <font>
      <sz val="11"/>
      <color rgb="FF000000"/>
      <name val="Calibri"/>
      <family val="2"/>
      <scheme val="minor"/>
    </font>
    <font>
      <sz val="20"/>
      <color theme="1"/>
      <name val="Calibri"/>
      <family val="2"/>
      <scheme val="minor"/>
    </font>
    <font>
      <sz val="10"/>
      <color rgb="FF000000"/>
      <name val="Times New Roman"/>
      <family val="1"/>
    </font>
    <font>
      <b/>
      <sz val="12"/>
      <color rgb="FF000000"/>
      <name val="Times New Roman"/>
      <family val="1"/>
    </font>
    <font>
      <b/>
      <sz val="14"/>
      <color rgb="FF000000"/>
      <name val="Times New Roman"/>
    </font>
    <font>
      <sz val="11"/>
      <color theme="1"/>
      <name val="Calibri"/>
      <scheme val="minor"/>
    </font>
    <font>
      <b/>
      <sz val="10"/>
      <color theme="1"/>
      <name val="Times New Roman"/>
    </font>
    <font>
      <b/>
      <sz val="12"/>
      <color theme="1"/>
      <name val="Times New Roman"/>
    </font>
    <font>
      <sz val="11"/>
      <name val="Calibri"/>
    </font>
    <font>
      <sz val="10"/>
      <color theme="1"/>
      <name val="Times New Roman"/>
    </font>
    <font>
      <sz val="16"/>
      <color theme="1"/>
      <name val="Times New Roman"/>
    </font>
    <font>
      <sz val="14"/>
      <color theme="1"/>
      <name val="Times New Roman"/>
    </font>
    <font>
      <sz val="20"/>
      <color theme="1"/>
      <name val="Calibri"/>
    </font>
    <font>
      <sz val="11"/>
      <color theme="1"/>
      <name val="Calibri"/>
    </font>
    <font>
      <b/>
      <sz val="20"/>
      <color theme="1"/>
      <name val="Times New Roman"/>
    </font>
    <font>
      <sz val="12"/>
      <color theme="1"/>
      <name val="Times New Roman"/>
    </font>
    <font>
      <b/>
      <sz val="16"/>
      <color theme="1"/>
      <name val="Times New Roman"/>
    </font>
    <font>
      <b/>
      <sz val="11"/>
      <color theme="1"/>
      <name val="Times New Roman"/>
    </font>
    <font>
      <b/>
      <u/>
      <sz val="12"/>
      <color rgb="FF000000"/>
      <name val="Times New Roman"/>
    </font>
    <font>
      <b/>
      <sz val="12"/>
      <color rgb="FF000000"/>
      <name val="Times New Roman"/>
    </font>
    <font>
      <b/>
      <sz val="14"/>
      <color theme="1"/>
      <name val="Times New Roman"/>
    </font>
    <font>
      <sz val="13"/>
      <color rgb="FF000000"/>
      <name val="Times New Roman"/>
    </font>
    <font>
      <b/>
      <u/>
      <sz val="13"/>
      <color rgb="FF000000"/>
      <name val="Times New Roman"/>
    </font>
    <font>
      <b/>
      <sz val="13"/>
      <color rgb="FF000000"/>
      <name val="Times New Roman"/>
    </font>
    <font>
      <b/>
      <sz val="11"/>
      <name val="Times New Roman"/>
    </font>
    <font>
      <sz val="11"/>
      <color theme="1"/>
      <name val="Times New Roman"/>
    </font>
    <font>
      <sz val="11"/>
      <name val="Times New Roman"/>
    </font>
    <font>
      <i/>
      <sz val="11"/>
      <color rgb="FF000000"/>
      <name val="Times New Roman"/>
    </font>
    <font>
      <b/>
      <sz val="11"/>
      <color rgb="FF000000"/>
      <name val="Times New Roman"/>
    </font>
    <font>
      <sz val="11"/>
      <color theme="1"/>
      <name val="Times New Roman"/>
      <family val="1"/>
    </font>
    <font>
      <i/>
      <sz val="11"/>
      <color rgb="FF000000"/>
      <name val="Times New Roman"/>
      <family val="1"/>
    </font>
    <font>
      <b/>
      <sz val="20"/>
      <color theme="1"/>
      <name val="Calibri"/>
    </font>
    <font>
      <b/>
      <sz val="11"/>
      <color theme="1"/>
      <name val="Calibri"/>
      <family val="2"/>
    </font>
    <font>
      <b/>
      <u/>
      <sz val="11"/>
      <color rgb="FF000000"/>
      <name val="Times New Roman"/>
    </font>
    <font>
      <i/>
      <u/>
      <sz val="11"/>
      <color rgb="FF000000"/>
      <name val="Times New Roman"/>
    </font>
    <font>
      <u/>
      <sz val="12"/>
      <color rgb="FF000000"/>
      <name val="Times New Roman"/>
    </font>
    <font>
      <sz val="11"/>
      <name val="Calibri"/>
      <family val="2"/>
    </font>
    <font>
      <b/>
      <sz val="20"/>
      <color theme="1"/>
      <name val="Calibri"/>
      <family val="2"/>
    </font>
    <font>
      <sz val="11"/>
      <color theme="1"/>
      <name val="Calibri"/>
      <family val="2"/>
    </font>
    <font>
      <sz val="12"/>
      <name val="Calibri"/>
      <family val="2"/>
    </font>
    <font>
      <u/>
      <sz val="10"/>
      <color theme="1"/>
      <name val="Times New Roman"/>
      <family val="1"/>
    </font>
    <font>
      <b/>
      <sz val="10"/>
      <color rgb="FF000000"/>
      <name val="Times New Roman"/>
      <family val="1"/>
    </font>
    <font>
      <b/>
      <sz val="11"/>
      <color rgb="FF000000"/>
      <name val="Times New Roman"/>
      <family val="1"/>
    </font>
    <font>
      <sz val="11"/>
      <color theme="1"/>
      <name val="Calibri"/>
      <charset val="134"/>
      <scheme val="minor"/>
    </font>
    <font>
      <b/>
      <sz val="16"/>
      <color theme="1"/>
      <name val="Calibri"/>
      <family val="2"/>
      <scheme val="minor"/>
    </font>
    <font>
      <sz val="12"/>
      <color rgb="FF242424"/>
      <name val="Aptos Narrow"/>
    </font>
    <font>
      <b/>
      <u/>
      <sz val="12"/>
      <color rgb="FF242424"/>
      <name val="Aptos Narrow"/>
    </font>
    <font>
      <sz val="12"/>
      <color rgb="FF000000"/>
      <name val="Calibri"/>
    </font>
    <font>
      <b/>
      <sz val="12"/>
      <color rgb="FF000000"/>
      <name val="Calibri"/>
    </font>
    <font>
      <sz val="12"/>
      <color rgb="FF242424"/>
      <name val="Aptos Narrow"/>
      <charset val="1"/>
    </font>
  </fonts>
  <fills count="2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theme="0"/>
      </patternFill>
    </fill>
    <fill>
      <patternFill patternType="solid">
        <fgColor rgb="FFF7CAAC"/>
        <bgColor rgb="FFF7CAAC"/>
      </patternFill>
    </fill>
    <fill>
      <patternFill patternType="solid">
        <fgColor rgb="FFBFBFBF"/>
        <bgColor rgb="FFBFBFBF"/>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
      <patternFill patternType="solid">
        <fgColor rgb="FFFBE4D5"/>
        <bgColor rgb="FFFBE4D5"/>
      </patternFill>
    </fill>
    <fill>
      <patternFill patternType="solid">
        <fgColor rgb="FFFFFFFF"/>
        <bgColor rgb="FF000000"/>
      </patternFill>
    </fill>
    <fill>
      <patternFill patternType="solid">
        <fgColor theme="6" tint="0.79995117038483843"/>
        <bgColor indexed="64"/>
      </patternFill>
    </fill>
    <fill>
      <patternFill patternType="solid">
        <fgColor theme="8" tint="0.79995117038483843"/>
        <bgColor indexed="64"/>
      </patternFill>
    </fill>
    <fill>
      <patternFill patternType="solid">
        <fgColor theme="0" tint="-0.14996795556505021"/>
        <bgColor indexed="64"/>
      </patternFill>
    </fill>
  </fills>
  <borders count="14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medium">
        <color rgb="FF000000"/>
      </left>
      <right style="medium">
        <color rgb="FF000000"/>
      </right>
      <top style="medium">
        <color rgb="FF000000"/>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bottom/>
      <diagonal/>
    </border>
    <border>
      <left style="medium">
        <color rgb="FF000000"/>
      </left>
      <right style="medium">
        <color rgb="FF000000"/>
      </right>
      <top/>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medium">
        <color indexed="64"/>
      </right>
      <top style="thin">
        <color indexed="64"/>
      </top>
      <bottom/>
      <diagonal/>
    </border>
    <border>
      <left style="thin">
        <color indexed="64"/>
      </left>
      <right style="medium">
        <color rgb="FF000000"/>
      </right>
      <top style="thin">
        <color indexed="64"/>
      </top>
      <bottom/>
      <diagonal/>
    </border>
    <border>
      <left style="thin">
        <color rgb="FF000000"/>
      </left>
      <right/>
      <top style="thin">
        <color rgb="FF000000"/>
      </top>
      <bottom/>
      <diagonal/>
    </border>
    <border>
      <left style="thin">
        <color indexed="64"/>
      </left>
      <right style="medium">
        <color rgb="FF000000"/>
      </right>
      <top/>
      <bottom style="thin">
        <color indexed="64"/>
      </bottom>
      <diagonal/>
    </border>
    <border>
      <left style="thin">
        <color rgb="FF000000"/>
      </left>
      <right/>
      <top/>
      <bottom/>
      <diagonal/>
    </border>
    <border>
      <left style="medium">
        <color indexed="64"/>
      </left>
      <right/>
      <top/>
      <bottom style="thin">
        <color indexed="64"/>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style="hair">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rgb="FF000000"/>
      </bottom>
      <diagonal/>
    </border>
    <border>
      <left style="medium">
        <color indexed="64"/>
      </left>
      <right style="thin">
        <color indexed="64"/>
      </right>
      <top/>
      <bottom style="thin">
        <color rgb="FF000000"/>
      </bottom>
      <diagonal/>
    </border>
    <border>
      <left style="thin">
        <color rgb="FF000000"/>
      </left>
      <right style="thin">
        <color rgb="FF000000"/>
      </right>
      <top style="medium">
        <color rgb="FF000000"/>
      </top>
      <bottom/>
      <diagonal/>
    </border>
    <border>
      <left/>
      <right style="thin">
        <color rgb="FF000000"/>
      </right>
      <top/>
      <bottom/>
      <diagonal/>
    </border>
    <border>
      <left/>
      <right style="thin">
        <color rgb="FF000000"/>
      </right>
      <top/>
      <bottom style="medium">
        <color rgb="FF000000"/>
      </bottom>
      <diagonal/>
    </border>
    <border>
      <left style="medium">
        <color indexed="64"/>
      </left>
      <right/>
      <top/>
      <bottom style="medium">
        <color rgb="FF000000"/>
      </bottom>
      <diagonal/>
    </border>
  </borders>
  <cellStyleXfs count="3">
    <xf numFmtId="0" fontId="0" fillId="0" borderId="0"/>
    <xf numFmtId="0" fontId="47" fillId="0" borderId="0"/>
    <xf numFmtId="0" fontId="85" fillId="0" borderId="0"/>
  </cellStyleXfs>
  <cellXfs count="914">
    <xf numFmtId="0" fontId="0" fillId="0" borderId="0" xfId="0"/>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0" xfId="0" applyFont="1"/>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49" fontId="3" fillId="2" borderId="6" xfId="0" applyNumberFormat="1" applyFont="1" applyFill="1" applyBorder="1" applyAlignment="1">
      <alignment horizontal="center" vertical="center"/>
    </xf>
    <xf numFmtId="14" fontId="3" fillId="2" borderId="6" xfId="0" applyNumberFormat="1" applyFont="1" applyFill="1" applyBorder="1" applyAlignment="1">
      <alignment horizontal="center" vertical="center"/>
    </xf>
    <xf numFmtId="0" fontId="2" fillId="2" borderId="10" xfId="0" applyFont="1" applyFill="1" applyBorder="1" applyAlignment="1">
      <alignment horizontal="left"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2" fillId="2" borderId="11" xfId="0" applyFont="1" applyFill="1" applyBorder="1" applyAlignment="1">
      <alignment horizontal="center" vertical="center"/>
    </xf>
    <xf numFmtId="0" fontId="3" fillId="3" borderId="12"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center" vertical="center"/>
    </xf>
    <xf numFmtId="0" fontId="2" fillId="3" borderId="6" xfId="0" applyFont="1" applyFill="1" applyBorder="1" applyAlignment="1">
      <alignment horizontal="center" vertical="center" wrapText="1"/>
    </xf>
    <xf numFmtId="0" fontId="2" fillId="2" borderId="16" xfId="0" applyFont="1" applyFill="1" applyBorder="1" applyAlignment="1">
      <alignment vertical="center"/>
    </xf>
    <xf numFmtId="14" fontId="5" fillId="2" borderId="1"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4" fillId="0" borderId="0" xfId="0" applyFont="1" applyAlignment="1">
      <alignment horizontal="left" vertical="center"/>
    </xf>
    <xf numFmtId="0" fontId="6"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2" fillId="3" borderId="16" xfId="0" applyFont="1" applyFill="1" applyBorder="1" applyAlignment="1">
      <alignment horizontal="center" vertical="center"/>
    </xf>
    <xf numFmtId="0" fontId="2" fillId="3" borderId="6" xfId="0" applyFont="1" applyFill="1" applyBorder="1" applyAlignment="1">
      <alignment horizontal="center" vertical="center"/>
    </xf>
    <xf numFmtId="0" fontId="8" fillId="0" borderId="6" xfId="0" applyFont="1" applyBorder="1" applyAlignment="1">
      <alignment horizontal="center" vertical="center"/>
    </xf>
    <xf numFmtId="0" fontId="0" fillId="0" borderId="5" xfId="0" applyBorder="1"/>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14" fontId="2" fillId="2" borderId="21"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4" borderId="22" xfId="0" applyFont="1" applyFill="1" applyBorder="1" applyAlignment="1">
      <alignment horizontal="center"/>
    </xf>
    <xf numFmtId="0" fontId="2" fillId="4" borderId="23" xfId="0" applyFont="1" applyFill="1" applyBorder="1" applyAlignment="1">
      <alignment horizontal="center"/>
    </xf>
    <xf numFmtId="0" fontId="2" fillId="4" borderId="24" xfId="0" applyFont="1" applyFill="1" applyBorder="1" applyAlignment="1">
      <alignment horizontal="center"/>
    </xf>
    <xf numFmtId="0" fontId="2" fillId="4" borderId="25" xfId="0" applyFont="1" applyFill="1" applyBorder="1" applyAlignment="1">
      <alignment horizontal="center"/>
    </xf>
    <xf numFmtId="0" fontId="2" fillId="4" borderId="26" xfId="0" applyFont="1" applyFill="1" applyBorder="1" applyAlignment="1">
      <alignment horizontal="center"/>
    </xf>
    <xf numFmtId="0" fontId="2" fillId="4" borderId="27" xfId="0" applyFont="1" applyFill="1" applyBorder="1" applyAlignment="1">
      <alignment horizontal="center"/>
    </xf>
    <xf numFmtId="0" fontId="2" fillId="0" borderId="0" xfId="0" applyFont="1" applyAlignment="1">
      <alignment horizont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2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0" borderId="28"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0" fontId="2" fillId="4" borderId="30" xfId="0" applyFont="1" applyFill="1" applyBorder="1" applyAlignment="1">
      <alignment horizontal="center"/>
    </xf>
    <xf numFmtId="0" fontId="2" fillId="0" borderId="31" xfId="0" applyFont="1" applyBorder="1" applyAlignment="1">
      <alignment horizontal="center"/>
    </xf>
    <xf numFmtId="0" fontId="2" fillId="4" borderId="32" xfId="0" applyFont="1" applyFill="1" applyBorder="1" applyAlignment="1">
      <alignment horizontal="center" vertical="center"/>
    </xf>
    <xf numFmtId="0" fontId="2" fillId="4" borderId="0" xfId="0" applyFont="1" applyFill="1" applyAlignment="1">
      <alignment horizontal="center" vertical="center"/>
    </xf>
    <xf numFmtId="0" fontId="2" fillId="4" borderId="33" xfId="0" applyFont="1" applyFill="1" applyBorder="1" applyAlignment="1">
      <alignment horizontal="center" vertical="center"/>
    </xf>
    <xf numFmtId="0" fontId="2" fillId="0" borderId="0" xfId="0" applyFont="1"/>
    <xf numFmtId="0" fontId="2" fillId="4" borderId="34" xfId="0" applyFont="1" applyFill="1" applyBorder="1" applyAlignment="1">
      <alignment horizontal="center"/>
    </xf>
    <xf numFmtId="0" fontId="2" fillId="4" borderId="35" xfId="0" applyFont="1" applyFill="1" applyBorder="1" applyAlignment="1">
      <alignment horizontal="center"/>
    </xf>
    <xf numFmtId="0" fontId="9" fillId="4" borderId="16"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36"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2" fillId="0" borderId="0" xfId="0" applyFont="1" applyAlignment="1">
      <alignment horizontal="center" vertical="center" wrapText="1"/>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36" xfId="0" applyFont="1" applyFill="1" applyBorder="1" applyAlignment="1">
      <alignment horizontal="center" vertical="center"/>
    </xf>
    <xf numFmtId="0" fontId="10" fillId="4" borderId="35" xfId="0" applyFont="1" applyFill="1" applyBorder="1" applyAlignment="1">
      <alignment horizontal="center" vertical="center" wrapText="1"/>
    </xf>
    <xf numFmtId="0" fontId="2" fillId="4" borderId="35" xfId="0" applyFont="1" applyFill="1" applyBorder="1" applyAlignment="1">
      <alignment horizontal="center" vertical="center"/>
    </xf>
    <xf numFmtId="0" fontId="2" fillId="4" borderId="3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11" fillId="0" borderId="28"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6" xfId="0" applyFont="1" applyBorder="1" applyAlignment="1" applyProtection="1">
      <alignment horizontal="justify" vertical="center" wrapText="1"/>
      <protection locked="0"/>
    </xf>
    <xf numFmtId="0" fontId="12" fillId="0" borderId="38" xfId="0" applyFont="1" applyBorder="1" applyAlignment="1" applyProtection="1">
      <alignment horizontal="justify" vertical="center" wrapText="1"/>
      <protection locked="0"/>
    </xf>
    <xf numFmtId="0" fontId="2" fillId="0" borderId="3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10" fillId="2" borderId="16" xfId="0" applyFont="1" applyFill="1" applyBorder="1" applyAlignment="1">
      <alignment horizontal="center" vertical="center"/>
    </xf>
    <xf numFmtId="0" fontId="13" fillId="0" borderId="42" xfId="0" applyFont="1" applyBorder="1" applyAlignment="1">
      <alignment horizontal="justify" vertical="top" wrapText="1"/>
    </xf>
    <xf numFmtId="0" fontId="2" fillId="0" borderId="43" xfId="0" applyFont="1" applyBorder="1" applyAlignment="1" applyProtection="1">
      <alignment horizontal="center" vertical="center" wrapText="1"/>
      <protection locked="0"/>
    </xf>
    <xf numFmtId="1" fontId="13" fillId="0" borderId="43" xfId="0" applyNumberFormat="1" applyFont="1" applyBorder="1" applyAlignment="1">
      <alignment horizontal="center" vertical="center"/>
    </xf>
    <xf numFmtId="1" fontId="14" fillId="0" borderId="44"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14" fillId="5" borderId="6" xfId="0" applyFont="1" applyFill="1" applyBorder="1" applyAlignment="1">
      <alignment horizontal="center" vertical="center"/>
    </xf>
    <xf numFmtId="0" fontId="14" fillId="0" borderId="1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13" fillId="0" borderId="38" xfId="0" applyFont="1" applyBorder="1" applyAlignment="1" applyProtection="1">
      <alignment horizontal="justify" wrapText="1"/>
      <protection locked="0"/>
    </xf>
    <xf numFmtId="0" fontId="12" fillId="0" borderId="16" xfId="0" applyFont="1" applyBorder="1" applyAlignment="1" applyProtection="1">
      <alignment horizontal="justify" vertical="center" wrapText="1"/>
      <protection locked="0"/>
    </xf>
    <xf numFmtId="0" fontId="5" fillId="0" borderId="38" xfId="0" applyFont="1" applyBorder="1" applyAlignment="1" applyProtection="1">
      <alignment horizontal="center" vertical="center" wrapText="1"/>
      <protection locked="0"/>
    </xf>
    <xf numFmtId="0" fontId="4" fillId="0" borderId="0" xfId="0" applyFont="1" applyAlignment="1" applyProtection="1">
      <alignment horizontal="center"/>
      <protection locked="0"/>
    </xf>
    <xf numFmtId="14" fontId="12" fillId="0" borderId="45" xfId="0" applyNumberFormat="1" applyFont="1" applyBorder="1" applyAlignment="1" applyProtection="1">
      <alignment horizontal="center" vertical="center"/>
      <protection locked="0"/>
    </xf>
    <xf numFmtId="0" fontId="16" fillId="0" borderId="46" xfId="0" applyFont="1" applyBorder="1" applyAlignment="1">
      <alignment vertical="top" wrapText="1"/>
    </xf>
    <xf numFmtId="0" fontId="17" fillId="0" borderId="46" xfId="0" applyFont="1" applyBorder="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19" fillId="0" borderId="47" xfId="0" applyFont="1" applyBorder="1" applyAlignment="1" applyProtection="1">
      <alignment horizontal="center" vertical="center" wrapText="1"/>
      <protection locked="0"/>
    </xf>
    <xf numFmtId="0" fontId="21" fillId="6" borderId="48" xfId="0" applyFont="1" applyFill="1" applyBorder="1" applyAlignment="1">
      <alignment horizontal="left" vertical="center" wrapText="1"/>
    </xf>
    <xf numFmtId="0" fontId="12" fillId="0" borderId="36" xfId="0" applyFont="1" applyBorder="1" applyAlignment="1" applyProtection="1">
      <alignment horizontal="center" vertical="center" wrapText="1"/>
      <protection locked="0"/>
    </xf>
    <xf numFmtId="0" fontId="12" fillId="0" borderId="6" xfId="0" applyFont="1" applyBorder="1" applyAlignment="1" applyProtection="1">
      <alignment horizontal="justify" vertical="center"/>
      <protection locked="0"/>
    </xf>
    <xf numFmtId="0" fontId="12" fillId="0" borderId="41" xfId="0" applyFont="1" applyBorder="1" applyAlignment="1" applyProtection="1">
      <alignment horizontal="justify" vertical="center" wrapText="1"/>
      <protection locked="0"/>
    </xf>
    <xf numFmtId="0" fontId="2" fillId="0" borderId="39"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10" fillId="2" borderId="36" xfId="0" applyFont="1" applyFill="1" applyBorder="1" applyAlignment="1">
      <alignment horizontal="center" vertical="center"/>
    </xf>
    <xf numFmtId="0" fontId="13" fillId="0" borderId="49" xfId="0" applyFont="1" applyBorder="1" applyAlignment="1">
      <alignment horizontal="justify" vertical="top" wrapText="1"/>
    </xf>
    <xf numFmtId="0" fontId="2" fillId="0" borderId="50" xfId="0" applyFont="1" applyBorder="1" applyAlignment="1" applyProtection="1">
      <alignment horizontal="center" vertical="center" wrapText="1"/>
      <protection locked="0"/>
    </xf>
    <xf numFmtId="1" fontId="13" fillId="0" borderId="50" xfId="0" applyNumberFormat="1" applyFont="1" applyBorder="1" applyAlignment="1">
      <alignment horizontal="center" vertical="center"/>
    </xf>
    <xf numFmtId="1" fontId="14" fillId="0" borderId="51"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14" fillId="0" borderId="36" xfId="0" applyFont="1" applyBorder="1" applyAlignment="1">
      <alignment horizontal="center" vertical="center" wrapText="1"/>
    </xf>
    <xf numFmtId="0" fontId="15" fillId="0" borderId="36" xfId="0" applyFont="1" applyBorder="1" applyAlignment="1">
      <alignment horizontal="center" vertical="center" wrapText="1"/>
    </xf>
    <xf numFmtId="0" fontId="9" fillId="0" borderId="36" xfId="0" applyFont="1" applyBorder="1" applyAlignment="1">
      <alignment horizontal="center" vertical="center" wrapText="1"/>
    </xf>
    <xf numFmtId="0" fontId="13" fillId="0" borderId="41" xfId="0" applyFont="1" applyBorder="1" applyAlignment="1" applyProtection="1">
      <alignment horizontal="justify"/>
      <protection locked="0"/>
    </xf>
    <xf numFmtId="0" fontId="12" fillId="0" borderId="36" xfId="0" applyFont="1" applyBorder="1" applyAlignment="1" applyProtection="1">
      <alignment horizontal="justify" vertical="center" wrapText="1"/>
      <protection locked="0"/>
    </xf>
    <xf numFmtId="0" fontId="5" fillId="0" borderId="41"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7" fillId="0" borderId="36" xfId="0" applyFont="1" applyBorder="1" applyAlignment="1">
      <alignment vertical="top" wrapText="1"/>
    </xf>
    <xf numFmtId="0" fontId="17" fillId="0" borderId="36"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xf numFmtId="0" fontId="23" fillId="6" borderId="54" xfId="0" applyFont="1" applyFill="1" applyBorder="1" applyAlignment="1">
      <alignment horizontal="left" vertical="center" wrapText="1"/>
    </xf>
    <xf numFmtId="0" fontId="13" fillId="0" borderId="0" xfId="0" applyFont="1" applyAlignment="1">
      <alignment vertical="top" wrapText="1"/>
    </xf>
    <xf numFmtId="0" fontId="13" fillId="7" borderId="6" xfId="0" applyFont="1" applyFill="1" applyBorder="1" applyAlignment="1">
      <alignment horizontal="center" vertical="center" wrapText="1"/>
    </xf>
    <xf numFmtId="0" fontId="24" fillId="0" borderId="55" xfId="0" applyFont="1" applyBorder="1" applyAlignment="1">
      <alignment horizontal="center" vertical="center" wrapText="1"/>
    </xf>
    <xf numFmtId="0" fontId="24" fillId="5" borderId="6"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2" fillId="8" borderId="38" xfId="0" applyFont="1" applyFill="1" applyBorder="1" applyAlignment="1" applyProtection="1">
      <alignment horizontal="justify" vertical="center" wrapText="1"/>
      <protection locked="0"/>
    </xf>
    <xf numFmtId="0" fontId="2" fillId="0" borderId="0" xfId="0" applyFont="1" applyAlignment="1" applyProtection="1">
      <alignment horizontal="justify" vertical="center" wrapText="1"/>
      <protection locked="0"/>
    </xf>
    <xf numFmtId="0" fontId="24" fillId="0" borderId="51" xfId="0" applyFont="1" applyBorder="1" applyAlignment="1">
      <alignment horizontal="center" vertical="center" wrapText="1"/>
    </xf>
    <xf numFmtId="0" fontId="14" fillId="7" borderId="36" xfId="0" applyFont="1" applyFill="1" applyBorder="1" applyAlignment="1">
      <alignment horizontal="center" vertical="center" wrapText="1"/>
    </xf>
    <xf numFmtId="0" fontId="2" fillId="8" borderId="40" xfId="0" applyFont="1" applyFill="1" applyBorder="1" applyAlignment="1" applyProtection="1">
      <alignment horizontal="justify" vertical="center" wrapText="1"/>
      <protection locked="0"/>
    </xf>
    <xf numFmtId="0" fontId="4" fillId="0" borderId="38" xfId="0" applyFont="1" applyBorder="1" applyAlignment="1" applyProtection="1">
      <alignment horizontal="center" vertical="center"/>
      <protection locked="0"/>
    </xf>
    <xf numFmtId="0" fontId="12" fillId="0" borderId="38" xfId="0" applyFont="1" applyBorder="1" applyAlignment="1" applyProtection="1">
      <alignment horizontal="center" vertical="center" wrapText="1"/>
      <protection locked="0"/>
    </xf>
    <xf numFmtId="0" fontId="11" fillId="0" borderId="56" xfId="0" applyFont="1" applyBorder="1" applyAlignment="1" applyProtection="1">
      <alignment horizontal="center" vertical="center" wrapText="1"/>
      <protection locked="0"/>
    </xf>
    <xf numFmtId="0" fontId="12" fillId="0" borderId="57" xfId="0" applyFont="1" applyBorder="1" applyAlignment="1" applyProtection="1">
      <alignment horizontal="center" vertical="center" wrapText="1"/>
      <protection locked="0"/>
    </xf>
    <xf numFmtId="0" fontId="12" fillId="0" borderId="58" xfId="0" applyFont="1" applyBorder="1" applyAlignment="1" applyProtection="1">
      <alignment horizontal="justify" vertical="center"/>
      <protection locked="0"/>
    </xf>
    <xf numFmtId="0" fontId="12" fillId="0" borderId="59" xfId="0" applyFont="1" applyBorder="1" applyAlignment="1" applyProtection="1">
      <alignment horizontal="justify" vertical="center" wrapText="1"/>
      <protection locked="0"/>
    </xf>
    <xf numFmtId="0" fontId="2" fillId="0" borderId="60"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10" fillId="2" borderId="57" xfId="0" applyFont="1" applyFill="1" applyBorder="1" applyAlignment="1">
      <alignment horizontal="center" vertical="center"/>
    </xf>
    <xf numFmtId="0" fontId="13" fillId="0" borderId="61" xfId="0" applyFont="1" applyBorder="1" applyAlignment="1">
      <alignment horizontal="justify" vertical="top" wrapText="1"/>
    </xf>
    <xf numFmtId="0" fontId="2" fillId="0" borderId="62" xfId="0" applyFont="1" applyBorder="1" applyAlignment="1" applyProtection="1">
      <alignment horizontal="center" vertical="center" wrapText="1"/>
      <protection locked="0"/>
    </xf>
    <xf numFmtId="1" fontId="13" fillId="0" borderId="62" xfId="0" applyNumberFormat="1" applyFont="1" applyBorder="1" applyAlignment="1">
      <alignment horizontal="center" vertical="center"/>
    </xf>
    <xf numFmtId="0" fontId="24" fillId="0" borderId="63" xfId="0" applyFont="1" applyBorder="1" applyAlignment="1">
      <alignment horizontal="center" vertical="center" wrapText="1"/>
    </xf>
    <xf numFmtId="0" fontId="3" fillId="0" borderId="57" xfId="0" applyFont="1" applyBorder="1" applyAlignment="1">
      <alignment horizontal="center" vertical="center" wrapText="1"/>
    </xf>
    <xf numFmtId="0" fontId="24" fillId="5" borderId="58" xfId="0" applyFont="1" applyFill="1" applyBorder="1" applyAlignment="1">
      <alignment horizontal="center" vertical="center" wrapText="1"/>
    </xf>
    <xf numFmtId="0" fontId="14" fillId="0" borderId="57" xfId="0" applyFont="1" applyBorder="1" applyAlignment="1">
      <alignment horizontal="center" vertical="center" wrapText="1"/>
    </xf>
    <xf numFmtId="0" fontId="14" fillId="7"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9" fillId="0" borderId="57" xfId="0" applyFont="1" applyBorder="1" applyAlignment="1">
      <alignment horizontal="center" vertical="center" wrapText="1"/>
    </xf>
    <xf numFmtId="0" fontId="4" fillId="0" borderId="59" xfId="0" applyFont="1" applyBorder="1" applyAlignment="1" applyProtection="1">
      <alignment horizontal="center" vertical="center"/>
      <protection locked="0"/>
    </xf>
    <xf numFmtId="0" fontId="12" fillId="0" borderId="57" xfId="0" applyFont="1" applyBorder="1" applyAlignment="1" applyProtection="1">
      <alignment horizontal="justify" vertical="center" wrapText="1"/>
      <protection locked="0"/>
    </xf>
    <xf numFmtId="0" fontId="12" fillId="0" borderId="59"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protection locked="0"/>
    </xf>
    <xf numFmtId="0" fontId="17" fillId="0" borderId="65" xfId="0" applyFont="1" applyBorder="1" applyAlignment="1">
      <alignment vertical="top" wrapText="1"/>
    </xf>
    <xf numFmtId="0" fontId="17" fillId="0" borderId="65" xfId="0" applyFont="1" applyBorder="1" applyAlignment="1" applyProtection="1">
      <alignment horizontal="center" vertical="center" wrapText="1"/>
      <protection locked="0"/>
    </xf>
    <xf numFmtId="0" fontId="17" fillId="0" borderId="66" xfId="0" applyFont="1" applyBorder="1" applyAlignment="1" applyProtection="1">
      <alignment horizontal="center" vertical="center" wrapText="1"/>
      <protection locked="0"/>
    </xf>
    <xf numFmtId="0" fontId="23" fillId="6" borderId="67" xfId="0" applyFont="1" applyFill="1" applyBorder="1" applyAlignment="1">
      <alignment horizontal="left" vertical="center" wrapText="1"/>
    </xf>
    <xf numFmtId="0" fontId="10" fillId="0" borderId="16" xfId="0" applyFont="1" applyBorder="1" applyAlignment="1">
      <alignment horizontal="center" vertical="center"/>
    </xf>
    <xf numFmtId="0" fontId="25" fillId="0" borderId="6" xfId="0" applyFont="1" applyBorder="1" applyAlignment="1" applyProtection="1">
      <alignment horizontal="left" vertical="center" wrapText="1"/>
      <protection locked="0"/>
    </xf>
    <xf numFmtId="0" fontId="19" fillId="0" borderId="16" xfId="0" applyFont="1" applyBorder="1" applyAlignment="1" applyProtection="1">
      <alignment horizontal="justify" vertical="center" wrapText="1"/>
      <protection locked="0"/>
    </xf>
    <xf numFmtId="14" fontId="12" fillId="0" borderId="37" xfId="0" applyNumberFormat="1" applyFont="1" applyBorder="1" applyAlignment="1" applyProtection="1">
      <alignment horizontal="center" vertical="center" wrapText="1"/>
      <protection locked="0"/>
    </xf>
    <xf numFmtId="0" fontId="19" fillId="0" borderId="6" xfId="0" applyFont="1" applyBorder="1" applyAlignment="1" applyProtection="1">
      <alignment vertical="top" wrapText="1"/>
      <protection locked="0"/>
    </xf>
    <xf numFmtId="0" fontId="26" fillId="0" borderId="6" xfId="0" applyFont="1" applyBorder="1" applyAlignment="1" applyProtection="1">
      <alignment vertical="top" wrapText="1"/>
      <protection locked="0"/>
    </xf>
    <xf numFmtId="0" fontId="26" fillId="0" borderId="16" xfId="0" applyFont="1" applyBorder="1" applyAlignment="1" applyProtection="1">
      <alignment horizontal="center" vertical="center"/>
      <protection locked="0"/>
    </xf>
    <xf numFmtId="0" fontId="26" fillId="0" borderId="38" xfId="0" applyFont="1" applyBorder="1" applyAlignment="1">
      <alignment vertical="center" wrapText="1"/>
    </xf>
    <xf numFmtId="0" fontId="27" fillId="0" borderId="6" xfId="0" applyFont="1" applyBorder="1" applyAlignment="1" applyProtection="1">
      <alignment horizontal="center" vertical="top" wrapText="1"/>
      <protection locked="0"/>
    </xf>
    <xf numFmtId="0" fontId="29" fillId="6" borderId="48" xfId="0" applyFont="1" applyFill="1" applyBorder="1" applyAlignment="1">
      <alignment horizontal="left" vertical="center" wrapText="1"/>
    </xf>
    <xf numFmtId="0" fontId="10" fillId="0" borderId="36" xfId="0" applyFont="1" applyBorder="1" applyAlignment="1">
      <alignment horizontal="center" vertical="center"/>
    </xf>
    <xf numFmtId="0" fontId="25" fillId="0" borderId="6" xfId="0" applyFont="1" applyBorder="1" applyAlignment="1" applyProtection="1">
      <alignment horizontal="left" vertical="center"/>
      <protection locked="0"/>
    </xf>
    <xf numFmtId="0" fontId="12" fillId="0" borderId="41" xfId="0" applyFont="1" applyBorder="1" applyAlignment="1" applyProtection="1">
      <alignment horizontal="justify" vertical="center"/>
      <protection locked="0"/>
    </xf>
    <xf numFmtId="0" fontId="31" fillId="0" borderId="36" xfId="0" applyFont="1" applyBorder="1" applyAlignment="1" applyProtection="1">
      <alignment horizontal="justify" vertical="center" wrapText="1"/>
      <protection locked="0"/>
    </xf>
    <xf numFmtId="14" fontId="12" fillId="0" borderId="39" xfId="0" applyNumberFormat="1" applyFont="1" applyBorder="1" applyAlignment="1" applyProtection="1">
      <alignment horizontal="center" vertical="center"/>
      <protection locked="0"/>
    </xf>
    <xf numFmtId="0" fontId="32" fillId="0" borderId="6" xfId="0" applyFont="1" applyBorder="1" applyAlignment="1" applyProtection="1">
      <alignment vertical="top"/>
      <protection locked="0"/>
    </xf>
    <xf numFmtId="0" fontId="7" fillId="0" borderId="6" xfId="0" applyFont="1" applyBorder="1" applyAlignment="1" applyProtection="1">
      <alignment vertical="top"/>
      <protection locked="0"/>
    </xf>
    <xf numFmtId="0" fontId="26" fillId="0" borderId="36" xfId="0" applyFont="1" applyBorder="1" applyAlignment="1" applyProtection="1">
      <alignment horizontal="center" vertical="center"/>
      <protection locked="0"/>
    </xf>
    <xf numFmtId="0" fontId="26" fillId="0" borderId="41" xfId="0" applyFont="1" applyBorder="1" applyAlignment="1">
      <alignment vertical="center" wrapText="1"/>
    </xf>
    <xf numFmtId="0" fontId="32" fillId="0" borderId="6" xfId="0" applyFont="1" applyBorder="1" applyAlignment="1" applyProtection="1">
      <alignment horizontal="center" vertical="top"/>
      <protection locked="0"/>
    </xf>
    <xf numFmtId="0" fontId="33" fillId="6" borderId="54" xfId="0" applyFont="1" applyFill="1" applyBorder="1" applyAlignment="1">
      <alignment horizontal="left" vertical="center" wrapText="1"/>
    </xf>
    <xf numFmtId="0" fontId="10" fillId="0" borderId="57" xfId="0" applyFont="1" applyBorder="1" applyAlignment="1">
      <alignment horizontal="center" vertical="center"/>
    </xf>
    <xf numFmtId="0" fontId="25" fillId="0" borderId="58" xfId="0" applyFont="1" applyBorder="1" applyAlignment="1" applyProtection="1">
      <alignment horizontal="left" vertical="center"/>
      <protection locked="0"/>
    </xf>
    <xf numFmtId="0" fontId="31" fillId="0" borderId="57" xfId="0" applyFont="1" applyBorder="1" applyAlignment="1" applyProtection="1">
      <alignment horizontal="justify" vertical="center" wrapText="1"/>
      <protection locked="0"/>
    </xf>
    <xf numFmtId="14" fontId="12" fillId="0" borderId="60" xfId="0" applyNumberFormat="1" applyFont="1" applyBorder="1" applyAlignment="1" applyProtection="1">
      <alignment horizontal="center" vertical="center"/>
      <protection locked="0"/>
    </xf>
    <xf numFmtId="0" fontId="32" fillId="0" borderId="58" xfId="0" applyFont="1" applyBorder="1" applyAlignment="1" applyProtection="1">
      <alignment vertical="top"/>
      <protection locked="0"/>
    </xf>
    <xf numFmtId="0" fontId="7" fillId="0" borderId="58" xfId="0" applyFont="1" applyBorder="1" applyAlignment="1" applyProtection="1">
      <alignment vertical="top"/>
      <protection locked="0"/>
    </xf>
    <xf numFmtId="0" fontId="26" fillId="0" borderId="57" xfId="0" applyFont="1" applyBorder="1" applyAlignment="1" applyProtection="1">
      <alignment horizontal="center" vertical="center"/>
      <protection locked="0"/>
    </xf>
    <xf numFmtId="0" fontId="26" fillId="0" borderId="40" xfId="0" applyFont="1" applyBorder="1" applyAlignment="1">
      <alignment vertical="center" wrapText="1"/>
    </xf>
    <xf numFmtId="0" fontId="32" fillId="0" borderId="58" xfId="0" applyFont="1" applyBorder="1" applyAlignment="1" applyProtection="1">
      <alignment horizontal="center" vertical="top"/>
      <protection locked="0"/>
    </xf>
    <xf numFmtId="0" fontId="33" fillId="6" borderId="67" xfId="0" applyFont="1" applyFill="1" applyBorder="1" applyAlignment="1">
      <alignment horizontal="left" vertical="center" wrapText="1"/>
    </xf>
    <xf numFmtId="0" fontId="12" fillId="0" borderId="16" xfId="0" applyFont="1" applyBorder="1" applyAlignment="1" applyProtection="1">
      <alignment horizontal="justify" vertical="top" wrapText="1"/>
      <protection locked="0"/>
    </xf>
    <xf numFmtId="0" fontId="12" fillId="0" borderId="6" xfId="0" applyFont="1" applyBorder="1" applyAlignment="1" applyProtection="1">
      <alignment horizontal="justify" vertical="top" wrapText="1"/>
      <protection locked="0"/>
    </xf>
    <xf numFmtId="0" fontId="12" fillId="0" borderId="38" xfId="0" applyFont="1" applyBorder="1" applyAlignment="1" applyProtection="1">
      <alignment horizontal="justify" vertical="top" wrapText="1"/>
      <protection locked="0"/>
    </xf>
    <xf numFmtId="0" fontId="34" fillId="0" borderId="16" xfId="0" applyFont="1" applyBorder="1" applyAlignment="1" applyProtection="1">
      <alignment horizontal="justify" vertical="center" wrapText="1"/>
      <protection locked="0"/>
    </xf>
    <xf numFmtId="14" fontId="17" fillId="0" borderId="68" xfId="0" applyNumberFormat="1" applyFont="1" applyBorder="1" applyAlignment="1">
      <alignment horizontal="center" vertical="center"/>
    </xf>
    <xf numFmtId="0" fontId="19" fillId="0" borderId="69" xfId="0" applyFont="1" applyBorder="1" applyAlignment="1">
      <alignment vertical="center" wrapText="1"/>
    </xf>
    <xf numFmtId="0" fontId="19" fillId="0" borderId="70" xfId="0" applyFont="1" applyBorder="1" applyAlignment="1">
      <alignment vertical="center" wrapText="1"/>
    </xf>
    <xf numFmtId="0" fontId="35" fillId="0" borderId="71" xfId="0" applyFont="1" applyBorder="1" applyAlignment="1">
      <alignment horizontal="center" vertical="center"/>
    </xf>
    <xf numFmtId="0" fontId="36" fillId="0" borderId="72" xfId="0" applyFont="1" applyBorder="1" applyAlignment="1">
      <alignment horizontal="center" vertical="center" wrapText="1"/>
    </xf>
    <xf numFmtId="0" fontId="16" fillId="0" borderId="73" xfId="0" applyFont="1" applyBorder="1" applyAlignment="1" applyProtection="1">
      <alignment horizontal="center" vertical="top" wrapText="1"/>
      <protection locked="0"/>
    </xf>
    <xf numFmtId="0" fontId="29" fillId="0" borderId="48" xfId="0" applyFont="1" applyBorder="1" applyAlignment="1">
      <alignment horizontal="left" vertical="center" wrapText="1"/>
    </xf>
    <xf numFmtId="0" fontId="12" fillId="0" borderId="36" xfId="0" applyFont="1" applyBorder="1" applyAlignment="1" applyProtection="1">
      <alignment horizontal="justify" vertical="top" wrapText="1"/>
      <protection locked="0"/>
    </xf>
    <xf numFmtId="0" fontId="12" fillId="0" borderId="6" xfId="0" applyFont="1" applyBorder="1" applyAlignment="1" applyProtection="1">
      <alignment horizontal="justify" vertical="top"/>
      <protection locked="0"/>
    </xf>
    <xf numFmtId="0" fontId="12" fillId="0" borderId="41" xfId="0" applyFont="1" applyBorder="1" applyAlignment="1" applyProtection="1">
      <alignment horizontal="justify" vertical="top" wrapText="1"/>
      <protection locked="0"/>
    </xf>
    <xf numFmtId="0" fontId="37" fillId="0" borderId="36" xfId="0" applyFont="1" applyBorder="1" applyAlignment="1" applyProtection="1">
      <alignment horizontal="justify" vertical="center" wrapText="1"/>
      <protection locked="0"/>
    </xf>
    <xf numFmtId="43" fontId="17" fillId="0" borderId="32" xfId="0" applyNumberFormat="1" applyFont="1" applyBorder="1" applyAlignment="1">
      <alignment horizontal="center" vertical="center"/>
    </xf>
    <xf numFmtId="0" fontId="19" fillId="0" borderId="74" xfId="0" applyFont="1" applyBorder="1" applyAlignment="1">
      <alignment horizontal="left" vertical="center" wrapText="1"/>
    </xf>
    <xf numFmtId="0" fontId="16" fillId="0" borderId="75" xfId="0" applyFont="1" applyBorder="1" applyAlignment="1" applyProtection="1">
      <alignment horizontal="center" vertical="top" wrapText="1"/>
      <protection locked="0"/>
    </xf>
    <xf numFmtId="0" fontId="33" fillId="0" borderId="54" xfId="0" applyFont="1" applyBorder="1" applyAlignment="1">
      <alignment horizontal="left" vertical="center" wrapText="1"/>
    </xf>
    <xf numFmtId="0" fontId="38" fillId="0" borderId="69" xfId="0" applyFont="1" applyBorder="1" applyAlignment="1">
      <alignment horizontal="left" vertical="top" wrapText="1"/>
    </xf>
    <xf numFmtId="0" fontId="40" fillId="0" borderId="0" xfId="0" applyFont="1" applyAlignment="1">
      <alignment horizontal="left" vertical="center" wrapText="1"/>
    </xf>
    <xf numFmtId="0" fontId="36" fillId="0" borderId="74" xfId="0" applyFont="1" applyBorder="1" applyAlignment="1">
      <alignment horizontal="center" vertical="center" wrapText="1"/>
    </xf>
    <xf numFmtId="0" fontId="41" fillId="0" borderId="69" xfId="0" applyFont="1" applyBorder="1" applyAlignment="1">
      <alignment horizontal="center" vertical="center" wrapText="1"/>
    </xf>
    <xf numFmtId="0" fontId="36" fillId="0" borderId="72" xfId="0" applyFont="1" applyBorder="1" applyAlignment="1">
      <alignment vertical="center" wrapText="1"/>
    </xf>
    <xf numFmtId="0" fontId="42" fillId="0" borderId="69" xfId="0" applyFont="1" applyBorder="1" applyAlignment="1">
      <alignment horizontal="left" vertical="top" wrapText="1"/>
    </xf>
    <xf numFmtId="0" fontId="36" fillId="0" borderId="76" xfId="0" applyFont="1" applyBorder="1" applyAlignment="1">
      <alignment horizontal="center" vertical="center" wrapText="1"/>
    </xf>
    <xf numFmtId="0" fontId="36" fillId="0" borderId="69" xfId="0" applyFont="1" applyBorder="1" applyAlignment="1">
      <alignment horizontal="center" vertical="center" wrapText="1"/>
    </xf>
    <xf numFmtId="0" fontId="12" fillId="0" borderId="57" xfId="0" applyFont="1" applyBorder="1" applyAlignment="1" applyProtection="1">
      <alignment horizontal="justify" vertical="top" wrapText="1"/>
      <protection locked="0"/>
    </xf>
    <xf numFmtId="0" fontId="12" fillId="0" borderId="58" xfId="0" applyFont="1" applyBorder="1" applyAlignment="1" applyProtection="1">
      <alignment horizontal="justify" vertical="top"/>
      <protection locked="0"/>
    </xf>
    <xf numFmtId="0" fontId="12" fillId="0" borderId="59" xfId="0" applyFont="1" applyBorder="1" applyAlignment="1" applyProtection="1">
      <alignment horizontal="justify" vertical="top" wrapText="1"/>
      <protection locked="0"/>
    </xf>
    <xf numFmtId="0" fontId="37" fillId="0" borderId="57" xfId="0" applyFont="1" applyBorder="1" applyAlignment="1" applyProtection="1">
      <alignment horizontal="justify" vertical="center" wrapText="1"/>
      <protection locked="0"/>
    </xf>
    <xf numFmtId="43" fontId="17" fillId="0" borderId="77" xfId="0" applyNumberFormat="1" applyFont="1" applyBorder="1" applyAlignment="1">
      <alignment horizontal="center" vertical="center"/>
    </xf>
    <xf numFmtId="0" fontId="40" fillId="0" borderId="78" xfId="0" applyFont="1" applyBorder="1" applyAlignment="1">
      <alignment horizontal="left" vertical="center" wrapText="1"/>
    </xf>
    <xf numFmtId="0" fontId="36" fillId="0" borderId="79" xfId="0" applyFont="1" applyBorder="1" applyAlignment="1">
      <alignment horizontal="center" vertical="center" wrapText="1"/>
    </xf>
    <xf numFmtId="0" fontId="33" fillId="0" borderId="67" xfId="0" applyFont="1" applyBorder="1" applyAlignment="1">
      <alignment horizontal="left" vertical="center" wrapText="1"/>
    </xf>
    <xf numFmtId="0" fontId="1" fillId="0" borderId="6" xfId="0" applyFont="1" applyBorder="1" applyAlignment="1">
      <alignment horizontal="center" vertical="center"/>
    </xf>
    <xf numFmtId="0" fontId="0" fillId="0" borderId="6" xfId="0" applyBorder="1"/>
    <xf numFmtId="0" fontId="43" fillId="0" borderId="6" xfId="0" applyFont="1" applyBorder="1" applyAlignment="1">
      <alignment horizontal="center" vertical="center"/>
    </xf>
    <xf numFmtId="0" fontId="9" fillId="0" borderId="37"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0" fontId="12" fillId="0" borderId="37" xfId="0" applyFont="1" applyBorder="1" applyAlignment="1" applyProtection="1">
      <alignment horizontal="justify" vertical="center" wrapText="1"/>
      <protection locked="0"/>
    </xf>
    <xf numFmtId="14" fontId="4" fillId="0" borderId="37" xfId="0" applyNumberFormat="1" applyFont="1" applyBorder="1" applyAlignment="1" applyProtection="1">
      <alignment horizontal="center" vertical="center"/>
      <protection locked="0"/>
    </xf>
    <xf numFmtId="0" fontId="44" fillId="0" borderId="16" xfId="0" applyFont="1" applyBorder="1" applyAlignment="1">
      <alignment horizontal="center" vertical="center" wrapText="1"/>
    </xf>
    <xf numFmtId="0" fontId="25" fillId="0" borderId="16"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28" xfId="0" applyFont="1" applyBorder="1" applyAlignment="1" applyProtection="1">
      <alignment horizontal="center" vertical="center" wrapText="1"/>
      <protection locked="0"/>
    </xf>
    <xf numFmtId="0" fontId="26" fillId="0" borderId="12" xfId="0" applyFont="1" applyBorder="1" applyAlignment="1" applyProtection="1">
      <alignment horizontal="left" vertical="center" wrapText="1"/>
      <protection locked="0"/>
    </xf>
    <xf numFmtId="0" fontId="9" fillId="0" borderId="39"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protection locked="0"/>
    </xf>
    <xf numFmtId="0" fontId="12" fillId="0" borderId="39" xfId="0" applyFont="1" applyBorder="1" applyAlignment="1" applyProtection="1">
      <alignment horizontal="justify" vertical="center" wrapText="1"/>
      <protection locked="0"/>
    </xf>
    <xf numFmtId="0" fontId="12" fillId="0" borderId="41"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protection locked="0"/>
    </xf>
    <xf numFmtId="0" fontId="44" fillId="0" borderId="36" xfId="0" applyFont="1" applyBorder="1" applyAlignment="1">
      <alignment horizontal="center" vertical="center" wrapText="1"/>
    </xf>
    <xf numFmtId="0" fontId="25" fillId="0" borderId="36" xfId="0" applyFont="1" applyBorder="1" applyAlignment="1">
      <alignment horizontal="center" vertical="center" wrapText="1"/>
    </xf>
    <xf numFmtId="0" fontId="44" fillId="0" borderId="41" xfId="0" applyFont="1" applyBorder="1" applyAlignment="1">
      <alignment horizontal="center" vertical="center" wrapText="1"/>
    </xf>
    <xf numFmtId="0" fontId="13" fillId="0" borderId="28" xfId="0" applyFont="1" applyBorder="1" applyAlignment="1" applyProtection="1">
      <alignment horizontal="left" vertical="center" wrapText="1"/>
      <protection locked="0"/>
    </xf>
    <xf numFmtId="0" fontId="4" fillId="0" borderId="38" xfId="0" applyFont="1" applyBorder="1" applyAlignment="1" applyProtection="1">
      <alignment horizontal="center"/>
      <protection locked="0"/>
    </xf>
    <xf numFmtId="0" fontId="9" fillId="0" borderId="60" xfId="0" applyFont="1" applyBorder="1" applyAlignment="1" applyProtection="1">
      <alignment horizontal="center" vertical="center" wrapText="1"/>
      <protection locked="0"/>
    </xf>
    <xf numFmtId="0" fontId="6" fillId="0" borderId="58" xfId="0" applyFont="1" applyBorder="1" applyAlignment="1" applyProtection="1">
      <alignment horizontal="justify" vertical="center"/>
      <protection locked="0"/>
    </xf>
    <xf numFmtId="0" fontId="4" fillId="0" borderId="59" xfId="0" applyFont="1" applyBorder="1" applyAlignment="1" applyProtection="1">
      <alignment horizontal="center"/>
      <protection locked="0"/>
    </xf>
    <xf numFmtId="0" fontId="12" fillId="0" borderId="60" xfId="0" applyFont="1" applyBorder="1" applyAlignment="1" applyProtection="1">
      <alignment horizontal="justify" vertical="center" wrapText="1"/>
      <protection locked="0"/>
    </xf>
    <xf numFmtId="0" fontId="12" fillId="0" borderId="59" xfId="0" applyFont="1" applyBorder="1" applyAlignment="1" applyProtection="1">
      <alignment horizontal="justify" vertical="center"/>
      <protection locked="0"/>
    </xf>
    <xf numFmtId="0" fontId="4" fillId="0" borderId="60" xfId="0" applyFont="1" applyBorder="1" applyAlignment="1" applyProtection="1">
      <alignment horizontal="center" vertical="center"/>
      <protection locked="0"/>
    </xf>
    <xf numFmtId="0" fontId="44" fillId="0" borderId="80" xfId="0" applyFont="1" applyBorder="1" applyAlignment="1">
      <alignment horizontal="center" vertical="center" wrapText="1"/>
    </xf>
    <xf numFmtId="0" fontId="25" fillId="0" borderId="80" xfId="0" applyFont="1" applyBorder="1" applyAlignment="1">
      <alignment horizontal="center" vertical="center" wrapText="1"/>
    </xf>
    <xf numFmtId="0" fontId="44" fillId="0" borderId="81" xfId="0" applyFont="1" applyBorder="1" applyAlignment="1">
      <alignment horizontal="center" vertical="center" wrapText="1"/>
    </xf>
    <xf numFmtId="0" fontId="44" fillId="0" borderId="56" xfId="0" applyFont="1" applyBorder="1" applyAlignment="1" applyProtection="1">
      <alignment horizontal="center" vertical="center" wrapText="1"/>
      <protection locked="0"/>
    </xf>
    <xf numFmtId="0" fontId="13" fillId="0" borderId="56" xfId="0" applyFont="1" applyBorder="1" applyAlignment="1" applyProtection="1">
      <alignment horizontal="left" vertical="center" wrapText="1"/>
      <protection locked="0"/>
    </xf>
    <xf numFmtId="0" fontId="2" fillId="4" borderId="0" xfId="0" applyFont="1" applyFill="1" applyAlignment="1">
      <alignment horizontal="center" vertical="center" wrapText="1"/>
    </xf>
    <xf numFmtId="0" fontId="6" fillId="0" borderId="16" xfId="0" applyFont="1" applyBorder="1" applyAlignment="1" applyProtection="1">
      <alignment horizontal="justify" vertical="center" wrapText="1"/>
      <protection locked="0"/>
    </xf>
    <xf numFmtId="14" fontId="6" fillId="0" borderId="38" xfId="0" applyNumberFormat="1" applyFont="1" applyBorder="1" applyAlignment="1" applyProtection="1">
      <alignment horizontal="center" vertical="center" wrapText="1"/>
      <protection locked="0"/>
    </xf>
    <xf numFmtId="14" fontId="16" fillId="0" borderId="28" xfId="0" applyNumberFormat="1"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6" fillId="0" borderId="82" xfId="0" applyFont="1" applyBorder="1" applyAlignment="1" applyProtection="1">
      <alignment horizontal="center" vertical="center" wrapText="1"/>
      <protection locked="0"/>
    </xf>
    <xf numFmtId="0" fontId="21" fillId="6" borderId="69" xfId="0" applyFont="1" applyFill="1" applyBorder="1" applyAlignment="1">
      <alignment horizontal="center" vertical="center" wrapText="1"/>
    </xf>
    <xf numFmtId="0" fontId="6" fillId="0" borderId="36" xfId="0" applyFont="1" applyBorder="1" applyAlignment="1" applyProtection="1">
      <alignment horizontal="justify" vertical="center" wrapText="1"/>
      <protection locked="0"/>
    </xf>
    <xf numFmtId="0" fontId="6" fillId="0" borderId="41"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17" fillId="0" borderId="82" xfId="0" applyFont="1" applyBorder="1" applyAlignment="1" applyProtection="1">
      <alignment horizontal="center" vertical="center"/>
      <protection locked="0"/>
    </xf>
    <xf numFmtId="0" fontId="23" fillId="6" borderId="69" xfId="0" applyFont="1" applyFill="1" applyBorder="1" applyAlignment="1">
      <alignment horizontal="center" vertical="center" wrapText="1"/>
    </xf>
    <xf numFmtId="0" fontId="6" fillId="0" borderId="38" xfId="0" applyFont="1" applyBorder="1" applyAlignment="1" applyProtection="1">
      <alignment horizontal="justify" vertical="center" wrapText="1"/>
      <protection locked="0"/>
    </xf>
    <xf numFmtId="0" fontId="12" fillId="0" borderId="58" xfId="0" applyFont="1" applyBorder="1" applyAlignment="1" applyProtection="1">
      <alignment horizontal="justify" vertical="center" wrapText="1"/>
      <protection locked="0"/>
    </xf>
    <xf numFmtId="0" fontId="6" fillId="0" borderId="57" xfId="0" applyFont="1" applyBorder="1" applyAlignment="1" applyProtection="1">
      <alignment horizontal="justify" vertical="center" wrapText="1"/>
      <protection locked="0"/>
    </xf>
    <xf numFmtId="0" fontId="6" fillId="0" borderId="59" xfId="0" applyFont="1" applyBorder="1" applyAlignment="1" applyProtection="1">
      <alignment horizontal="justify" vertical="center" wrapText="1"/>
      <protection locked="0"/>
    </xf>
    <xf numFmtId="0" fontId="12" fillId="0" borderId="56" xfId="0" applyFont="1" applyBorder="1" applyAlignment="1" applyProtection="1">
      <alignment horizontal="center" vertical="center" wrapText="1"/>
      <protection locked="0"/>
    </xf>
    <xf numFmtId="0" fontId="12" fillId="0" borderId="83" xfId="0" applyFont="1" applyBorder="1" applyAlignment="1" applyProtection="1">
      <alignment horizontal="center" vertical="center" wrapText="1"/>
      <protection locked="0"/>
    </xf>
    <xf numFmtId="0" fontId="44" fillId="0" borderId="58" xfId="0" applyFont="1" applyBorder="1" applyAlignment="1" applyProtection="1">
      <alignment horizontal="center" vertical="center" wrapText="1"/>
      <protection locked="0"/>
    </xf>
    <xf numFmtId="0" fontId="4" fillId="0" borderId="84" xfId="0" applyFont="1" applyBorder="1" applyAlignment="1" applyProtection="1">
      <alignment horizontal="center" vertical="center" wrapText="1"/>
      <protection locked="0"/>
    </xf>
    <xf numFmtId="0" fontId="48" fillId="9" borderId="74" xfId="1" applyFont="1" applyFill="1" applyBorder="1" applyAlignment="1">
      <alignment horizontal="center" vertical="center"/>
    </xf>
    <xf numFmtId="0" fontId="49" fillId="9" borderId="85" xfId="1" applyFont="1" applyFill="1" applyBorder="1" applyAlignment="1">
      <alignment horizontal="center" vertical="center"/>
    </xf>
    <xf numFmtId="0" fontId="50" fillId="0" borderId="86" xfId="1" applyFont="1" applyBorder="1"/>
    <xf numFmtId="0" fontId="50" fillId="0" borderId="87" xfId="1" applyFont="1" applyBorder="1"/>
    <xf numFmtId="0" fontId="49" fillId="9" borderId="88" xfId="1" applyFont="1" applyFill="1" applyBorder="1" applyAlignment="1">
      <alignment horizontal="center" vertical="center"/>
    </xf>
    <xf numFmtId="0" fontId="50" fillId="0" borderId="88" xfId="1" applyFont="1" applyBorder="1"/>
    <xf numFmtId="0" fontId="50" fillId="0" borderId="89" xfId="1" applyFont="1" applyBorder="1"/>
    <xf numFmtId="0" fontId="49" fillId="9" borderId="69" xfId="1" applyFont="1" applyFill="1" applyBorder="1" applyAlignment="1">
      <alignment horizontal="center" vertical="center"/>
    </xf>
    <xf numFmtId="0" fontId="51" fillId="0" borderId="0" xfId="1" applyFont="1"/>
    <xf numFmtId="0" fontId="47" fillId="0" borderId="0" xfId="1"/>
    <xf numFmtId="0" fontId="50" fillId="0" borderId="76" xfId="1" applyFont="1" applyBorder="1"/>
    <xf numFmtId="0" fontId="50" fillId="0" borderId="90" xfId="1" applyFont="1" applyBorder="1"/>
    <xf numFmtId="0" fontId="50" fillId="0" borderId="91" xfId="1" applyFont="1" applyBorder="1"/>
    <xf numFmtId="0" fontId="50" fillId="0" borderId="92" xfId="1" applyFont="1" applyBorder="1"/>
    <xf numFmtId="49" fontId="49" fillId="9" borderId="69" xfId="1" applyNumberFormat="1" applyFont="1" applyFill="1" applyBorder="1" applyAlignment="1">
      <alignment horizontal="center" vertical="center"/>
    </xf>
    <xf numFmtId="0" fontId="50" fillId="0" borderId="79" xfId="1" applyFont="1" applyBorder="1"/>
    <xf numFmtId="164" fontId="49" fillId="9" borderId="69" xfId="1" applyNumberFormat="1" applyFont="1" applyFill="1" applyBorder="1" applyAlignment="1">
      <alignment horizontal="center" vertical="center"/>
    </xf>
    <xf numFmtId="0" fontId="48" fillId="9" borderId="74" xfId="1" applyFont="1" applyFill="1" applyBorder="1" applyAlignment="1">
      <alignment horizontal="left" vertical="center"/>
    </xf>
    <xf numFmtId="0" fontId="48" fillId="9" borderId="0" xfId="1" applyFont="1" applyFill="1" applyAlignment="1">
      <alignment horizontal="center" vertical="center"/>
    </xf>
    <xf numFmtId="164" fontId="48" fillId="9" borderId="0" xfId="1" applyNumberFormat="1" applyFont="1" applyFill="1" applyAlignment="1">
      <alignment horizontal="center" vertical="center"/>
    </xf>
    <xf numFmtId="0" fontId="48" fillId="9" borderId="93" xfId="1" applyFont="1" applyFill="1" applyBorder="1" applyAlignment="1">
      <alignment horizontal="center" vertical="center"/>
    </xf>
    <xf numFmtId="0" fontId="49" fillId="10" borderId="94" xfId="1" applyFont="1" applyFill="1" applyBorder="1" applyAlignment="1">
      <alignment horizontal="left" vertical="center"/>
    </xf>
    <xf numFmtId="0" fontId="48" fillId="9" borderId="95" xfId="1" applyFont="1" applyFill="1" applyBorder="1" applyAlignment="1">
      <alignment horizontal="center" vertical="center"/>
    </xf>
    <xf numFmtId="0" fontId="50" fillId="0" borderId="95" xfId="1" applyFont="1" applyBorder="1"/>
    <xf numFmtId="0" fontId="50" fillId="0" borderId="96" xfId="1" applyFont="1" applyBorder="1"/>
    <xf numFmtId="0" fontId="48" fillId="0" borderId="0" xfId="1" applyFont="1" applyAlignment="1">
      <alignment horizontal="center" vertical="center"/>
    </xf>
    <xf numFmtId="0" fontId="48" fillId="10" borderId="69" xfId="1" applyFont="1" applyFill="1" applyBorder="1" applyAlignment="1">
      <alignment horizontal="center" vertical="center" wrapText="1"/>
    </xf>
    <xf numFmtId="0" fontId="48" fillId="9" borderId="70" xfId="1" applyFont="1" applyFill="1" applyBorder="1" applyAlignment="1">
      <alignment vertical="center"/>
    </xf>
    <xf numFmtId="164" fontId="52" fillId="9" borderId="82" xfId="1" applyNumberFormat="1" applyFont="1" applyFill="1" applyBorder="1" applyAlignment="1">
      <alignment horizontal="center" vertical="center"/>
    </xf>
    <xf numFmtId="0" fontId="51" fillId="0" borderId="0" xfId="1" applyFont="1" applyAlignment="1">
      <alignment horizontal="left" vertical="center"/>
    </xf>
    <xf numFmtId="0" fontId="53" fillId="9" borderId="97" xfId="1" applyFont="1" applyFill="1" applyBorder="1" applyAlignment="1">
      <alignment horizontal="left" vertical="center" wrapText="1"/>
    </xf>
    <xf numFmtId="0" fontId="48" fillId="10" borderId="69" xfId="1" applyFont="1" applyFill="1" applyBorder="1" applyAlignment="1">
      <alignment horizontal="center" vertical="center"/>
    </xf>
    <xf numFmtId="0" fontId="54" fillId="0" borderId="69" xfId="1" applyFont="1" applyBorder="1" applyAlignment="1">
      <alignment horizontal="center" vertical="center"/>
    </xf>
    <xf numFmtId="0" fontId="55" fillId="0" borderId="69" xfId="1" applyFont="1" applyBorder="1"/>
    <xf numFmtId="0" fontId="48" fillId="9" borderId="76" xfId="1" applyFont="1" applyFill="1" applyBorder="1" applyAlignment="1">
      <alignment horizontal="center" vertical="center"/>
    </xf>
    <xf numFmtId="0" fontId="48" fillId="9" borderId="78" xfId="1" applyFont="1" applyFill="1" applyBorder="1" applyAlignment="1">
      <alignment horizontal="center" vertical="center"/>
    </xf>
    <xf numFmtId="164" fontId="48" fillId="9" borderId="78" xfId="1" applyNumberFormat="1" applyFont="1" applyFill="1" applyBorder="1" applyAlignment="1">
      <alignment horizontal="center" vertical="center"/>
    </xf>
    <xf numFmtId="0" fontId="48" fillId="9" borderId="91" xfId="1" applyFont="1" applyFill="1" applyBorder="1" applyAlignment="1">
      <alignment horizontal="center" vertical="center"/>
    </xf>
    <xf numFmtId="0" fontId="48" fillId="11" borderId="98" xfId="1" applyFont="1" applyFill="1" applyBorder="1" applyAlignment="1">
      <alignment horizontal="center"/>
    </xf>
    <xf numFmtId="0" fontId="50" fillId="0" borderId="99" xfId="1" applyFont="1" applyBorder="1"/>
    <xf numFmtId="0" fontId="50" fillId="0" borderId="100" xfId="1" applyFont="1" applyBorder="1"/>
    <xf numFmtId="0" fontId="48" fillId="0" borderId="0" xfId="1" applyFont="1" applyAlignment="1">
      <alignment horizontal="center"/>
    </xf>
    <xf numFmtId="0" fontId="48" fillId="11" borderId="85" xfId="1" applyFont="1" applyFill="1" applyBorder="1" applyAlignment="1">
      <alignment horizontal="center" vertical="center"/>
    </xf>
    <xf numFmtId="0" fontId="48" fillId="11" borderId="101" xfId="1" applyFont="1" applyFill="1" applyBorder="1" applyAlignment="1">
      <alignment horizontal="center" vertical="center" wrapText="1"/>
    </xf>
    <xf numFmtId="0" fontId="48" fillId="11" borderId="70" xfId="1" applyFont="1" applyFill="1" applyBorder="1" applyAlignment="1">
      <alignment horizontal="center" vertical="center" wrapText="1"/>
    </xf>
    <xf numFmtId="0" fontId="48" fillId="11" borderId="102" xfId="1" applyFont="1" applyFill="1" applyBorder="1" applyAlignment="1">
      <alignment horizontal="center" vertical="center" wrapText="1"/>
    </xf>
    <xf numFmtId="0" fontId="48" fillId="0" borderId="103" xfId="1" applyFont="1" applyBorder="1" applyAlignment="1">
      <alignment horizontal="center"/>
    </xf>
    <xf numFmtId="0" fontId="48" fillId="0" borderId="82" xfId="1" applyFont="1" applyBorder="1" applyAlignment="1">
      <alignment horizontal="center"/>
    </xf>
    <xf numFmtId="0" fontId="48" fillId="11" borderId="88" xfId="1" applyFont="1" applyFill="1" applyBorder="1" applyAlignment="1">
      <alignment horizontal="center"/>
    </xf>
    <xf numFmtId="0" fontId="50" fillId="0" borderId="104" xfId="1" applyFont="1" applyBorder="1"/>
    <xf numFmtId="0" fontId="50" fillId="0" borderId="105" xfId="1" applyFont="1" applyBorder="1"/>
    <xf numFmtId="0" fontId="47" fillId="0" borderId="0" xfId="1"/>
    <xf numFmtId="0" fontId="50" fillId="0" borderId="106" xfId="1" applyFont="1" applyBorder="1"/>
    <xf numFmtId="0" fontId="48" fillId="0" borderId="0" xfId="1" applyFont="1"/>
    <xf numFmtId="0" fontId="50" fillId="0" borderId="107" xfId="1" applyFont="1" applyBorder="1"/>
    <xf numFmtId="0" fontId="50" fillId="0" borderId="108" xfId="1" applyFont="1" applyBorder="1"/>
    <xf numFmtId="0" fontId="50" fillId="0" borderId="109" xfId="1" applyFont="1" applyBorder="1"/>
    <xf numFmtId="0" fontId="48" fillId="11" borderId="110" xfId="1" applyFont="1" applyFill="1" applyBorder="1" applyAlignment="1">
      <alignment horizontal="center"/>
    </xf>
    <xf numFmtId="0" fontId="50" fillId="0" borderId="78" xfId="1" applyFont="1" applyBorder="1"/>
    <xf numFmtId="0" fontId="50" fillId="0" borderId="111" xfId="1" applyFont="1" applyBorder="1"/>
    <xf numFmtId="0" fontId="48" fillId="11" borderId="70" xfId="1" applyFont="1" applyFill="1" applyBorder="1" applyAlignment="1">
      <alignment horizontal="center" vertical="center"/>
    </xf>
    <xf numFmtId="0" fontId="48" fillId="11" borderId="108" xfId="1" applyFont="1" applyFill="1" applyBorder="1" applyAlignment="1">
      <alignment horizontal="center" vertical="center" wrapText="1"/>
    </xf>
    <xf numFmtId="0" fontId="48" fillId="11" borderId="108" xfId="1" applyFont="1" applyFill="1" applyBorder="1" applyAlignment="1">
      <alignment horizontal="center" vertical="center" wrapText="1"/>
    </xf>
    <xf numFmtId="0" fontId="48" fillId="11" borderId="82" xfId="1" applyFont="1" applyFill="1" applyBorder="1" applyAlignment="1">
      <alignment horizontal="center" vertical="center" wrapText="1"/>
    </xf>
    <xf numFmtId="0" fontId="48" fillId="0" borderId="0" xfId="1" applyFont="1" applyAlignment="1">
      <alignment horizontal="center" vertical="center" wrapText="1"/>
    </xf>
    <xf numFmtId="0" fontId="48" fillId="11" borderId="107" xfId="1" applyFont="1" applyFill="1" applyBorder="1" applyAlignment="1">
      <alignment horizontal="center" vertical="center" wrapText="1"/>
    </xf>
    <xf numFmtId="0" fontId="48" fillId="11" borderId="108" xfId="1" applyFont="1" applyFill="1" applyBorder="1" applyAlignment="1">
      <alignment horizontal="center" vertical="center"/>
    </xf>
    <xf numFmtId="0" fontId="49" fillId="11" borderId="112" xfId="1" applyFont="1" applyFill="1" applyBorder="1" applyAlignment="1">
      <alignment horizontal="center" vertical="center" wrapText="1"/>
    </xf>
    <xf numFmtId="0" fontId="50" fillId="0" borderId="112" xfId="1" applyFont="1" applyBorder="1"/>
    <xf numFmtId="0" fontId="48" fillId="11" borderId="112" xfId="1" applyFont="1" applyFill="1" applyBorder="1" applyAlignment="1">
      <alignment horizontal="center" vertical="center" wrapText="1"/>
    </xf>
    <xf numFmtId="0" fontId="48" fillId="11" borderId="69" xfId="1" applyFont="1" applyFill="1" applyBorder="1" applyAlignment="1">
      <alignment horizontal="center" vertical="center" wrapText="1"/>
    </xf>
    <xf numFmtId="0" fontId="48" fillId="11" borderId="113" xfId="1" applyFont="1" applyFill="1" applyBorder="1" applyAlignment="1">
      <alignment horizontal="center" vertical="center" wrapText="1"/>
    </xf>
    <xf numFmtId="0" fontId="48" fillId="11" borderId="114" xfId="1" applyFont="1" applyFill="1" applyBorder="1" applyAlignment="1">
      <alignment horizontal="center" vertical="center" wrapText="1"/>
    </xf>
    <xf numFmtId="0" fontId="56" fillId="0" borderId="101" xfId="1" applyFont="1" applyBorder="1" applyAlignment="1">
      <alignment horizontal="center" vertical="center" wrapText="1"/>
    </xf>
    <xf numFmtId="0" fontId="53" fillId="0" borderId="70" xfId="1" applyFont="1" applyBorder="1" applyAlignment="1">
      <alignment horizontal="left" vertical="center" wrapText="1"/>
    </xf>
    <xf numFmtId="0" fontId="48" fillId="0" borderId="101" xfId="1" applyFont="1" applyBorder="1" applyAlignment="1">
      <alignment horizontal="center" vertical="center" wrapText="1"/>
    </xf>
    <xf numFmtId="0" fontId="48" fillId="0" borderId="70" xfId="1" applyFont="1" applyBorder="1" applyAlignment="1">
      <alignment horizontal="center" vertical="center" wrapText="1"/>
    </xf>
    <xf numFmtId="0" fontId="49" fillId="9" borderId="70" xfId="1" applyFont="1" applyFill="1" applyBorder="1" applyAlignment="1">
      <alignment horizontal="center" vertical="center"/>
    </xf>
    <xf numFmtId="0" fontId="16" fillId="0" borderId="70" xfId="1" applyFont="1" applyBorder="1" applyAlignment="1">
      <alignment horizontal="left" vertical="center" wrapText="1"/>
    </xf>
    <xf numFmtId="0" fontId="57" fillId="0" borderId="115" xfId="1" applyFont="1" applyBorder="1" applyAlignment="1">
      <alignment horizontal="left" vertical="top" wrapText="1"/>
    </xf>
    <xf numFmtId="0" fontId="48" fillId="0" borderId="116" xfId="1" applyFont="1" applyBorder="1" applyAlignment="1">
      <alignment horizontal="center" vertical="center" wrapText="1"/>
    </xf>
    <xf numFmtId="1" fontId="57" fillId="0" borderId="116" xfId="1" applyNumberFormat="1" applyFont="1" applyBorder="1" applyAlignment="1">
      <alignment horizontal="center" vertical="center"/>
    </xf>
    <xf numFmtId="1" fontId="58" fillId="0" borderId="117" xfId="1" applyNumberFormat="1" applyFont="1" applyBorder="1" applyAlignment="1">
      <alignment horizontal="center" vertical="center" wrapText="1"/>
    </xf>
    <xf numFmtId="0" fontId="49" fillId="0" borderId="70" xfId="1" applyFont="1" applyBorder="1" applyAlignment="1">
      <alignment horizontal="center" vertical="center" wrapText="1"/>
    </xf>
    <xf numFmtId="0" fontId="58" fillId="12" borderId="70" xfId="1" applyFont="1" applyFill="1" applyBorder="1" applyAlignment="1">
      <alignment horizontal="center" vertical="center"/>
    </xf>
    <xf numFmtId="0" fontId="58" fillId="0" borderId="70" xfId="1" applyFont="1" applyBorder="1" applyAlignment="1">
      <alignment horizontal="center" vertical="center" wrapText="1"/>
    </xf>
    <xf numFmtId="0" fontId="59" fillId="0" borderId="70" xfId="1" applyFont="1" applyBorder="1" applyAlignment="1">
      <alignment horizontal="center" vertical="center" wrapText="1"/>
    </xf>
    <xf numFmtId="0" fontId="53" fillId="0" borderId="102" xfId="1" applyFont="1" applyBorder="1" applyAlignment="1">
      <alignment horizontal="left" vertical="center" wrapText="1"/>
    </xf>
    <xf numFmtId="0" fontId="53" fillId="0" borderId="102" xfId="1" applyFont="1" applyBorder="1" applyAlignment="1">
      <alignment horizontal="center" vertical="center" wrapText="1"/>
    </xf>
    <xf numFmtId="0" fontId="51" fillId="0" borderId="0" xfId="1" applyFont="1" applyAlignment="1">
      <alignment horizontal="center"/>
    </xf>
    <xf numFmtId="164" fontId="53" fillId="0" borderId="101" xfId="1" applyNumberFormat="1" applyFont="1" applyBorder="1" applyAlignment="1">
      <alignment horizontal="center" vertical="center" wrapText="1"/>
    </xf>
    <xf numFmtId="0" fontId="53" fillId="0" borderId="70" xfId="1" applyFont="1" applyBorder="1" applyAlignment="1">
      <alignment horizontal="center" vertical="center" wrapText="1"/>
    </xf>
    <xf numFmtId="0" fontId="35" fillId="0" borderId="118" xfId="1" applyFont="1" applyBorder="1" applyAlignment="1">
      <alignment horizontal="center" vertical="center" wrapText="1"/>
    </xf>
    <xf numFmtId="0" fontId="35" fillId="0" borderId="101" xfId="1" applyFont="1" applyBorder="1" applyAlignment="1">
      <alignment horizontal="left" vertical="center" wrapText="1"/>
    </xf>
    <xf numFmtId="0" fontId="57" fillId="0" borderId="119" xfId="1" applyFont="1" applyBorder="1" applyAlignment="1">
      <alignment horizontal="left" vertical="top" wrapText="1"/>
    </xf>
    <xf numFmtId="0" fontId="48" fillId="0" borderId="120" xfId="1" applyFont="1" applyBorder="1" applyAlignment="1">
      <alignment horizontal="center" vertical="center" wrapText="1"/>
    </xf>
    <xf numFmtId="1" fontId="57" fillId="0" borderId="120" xfId="1" applyNumberFormat="1" applyFont="1" applyBorder="1" applyAlignment="1">
      <alignment horizontal="center" vertical="center"/>
    </xf>
    <xf numFmtId="0" fontId="50" fillId="0" borderId="121" xfId="1" applyFont="1" applyBorder="1"/>
    <xf numFmtId="0" fontId="50" fillId="0" borderId="54" xfId="1" applyFont="1" applyBorder="1"/>
    <xf numFmtId="0" fontId="57" fillId="0" borderId="0" xfId="1" applyFont="1" applyAlignment="1">
      <alignment vertical="top" wrapText="1"/>
    </xf>
    <xf numFmtId="0" fontId="57" fillId="13" borderId="69" xfId="1" applyFont="1" applyFill="1" applyBorder="1" applyAlignment="1">
      <alignment horizontal="center" vertical="center" wrapText="1"/>
    </xf>
    <xf numFmtId="0" fontId="62" fillId="0" borderId="122" xfId="1" applyFont="1" applyBorder="1" applyAlignment="1">
      <alignment horizontal="center" vertical="center" wrapText="1"/>
    </xf>
    <xf numFmtId="0" fontId="62" fillId="12" borderId="70" xfId="1" applyFont="1" applyFill="1" applyBorder="1" applyAlignment="1">
      <alignment horizontal="center" vertical="center" wrapText="1"/>
    </xf>
    <xf numFmtId="0" fontId="58" fillId="13" borderId="70" xfId="1" applyFont="1" applyFill="1" applyBorder="1" applyAlignment="1">
      <alignment horizontal="center" vertical="center" wrapText="1"/>
    </xf>
    <xf numFmtId="0" fontId="48" fillId="14" borderId="102" xfId="1" applyFont="1" applyFill="1" applyBorder="1" applyAlignment="1">
      <alignment horizontal="left" vertical="center" wrapText="1"/>
    </xf>
    <xf numFmtId="0" fontId="48" fillId="0" borderId="0" xfId="1" applyFont="1" applyAlignment="1">
      <alignment horizontal="left" vertical="center" wrapText="1"/>
    </xf>
    <xf numFmtId="0" fontId="50" fillId="0" borderId="114" xfId="1" applyFont="1" applyBorder="1"/>
    <xf numFmtId="0" fontId="51" fillId="0" borderId="102" xfId="1" applyFont="1" applyBorder="1" applyAlignment="1">
      <alignment horizontal="center" vertical="center"/>
    </xf>
    <xf numFmtId="0" fontId="50" fillId="0" borderId="123" xfId="1" applyFont="1" applyBorder="1"/>
    <xf numFmtId="0" fontId="50" fillId="0" borderId="124" xfId="1" applyFont="1" applyBorder="1"/>
    <xf numFmtId="0" fontId="57" fillId="0" borderId="125" xfId="1" applyFont="1" applyBorder="1" applyAlignment="1">
      <alignment horizontal="left" vertical="top" wrapText="1"/>
    </xf>
    <xf numFmtId="0" fontId="48" fillId="0" borderId="126" xfId="1" applyFont="1" applyBorder="1" applyAlignment="1">
      <alignment horizontal="center" vertical="center" wrapText="1"/>
    </xf>
    <xf numFmtId="1" fontId="57" fillId="0" borderId="126" xfId="1" applyNumberFormat="1" applyFont="1" applyBorder="1" applyAlignment="1">
      <alignment horizontal="center" vertical="center"/>
    </xf>
    <xf numFmtId="0" fontId="50" fillId="0" borderId="127" xfId="1" applyFont="1" applyBorder="1"/>
    <xf numFmtId="0" fontId="50" fillId="0" borderId="128" xfId="1" applyFont="1" applyBorder="1"/>
    <xf numFmtId="0" fontId="50" fillId="0" borderId="67" xfId="1" applyFont="1" applyBorder="1"/>
    <xf numFmtId="164" fontId="63" fillId="0" borderId="101" xfId="1" applyNumberFormat="1" applyFont="1" applyBorder="1" applyAlignment="1">
      <alignment horizontal="center" vertical="center" wrapText="1"/>
    </xf>
    <xf numFmtId="0" fontId="63" fillId="0" borderId="70" xfId="1" applyFont="1" applyBorder="1" applyAlignment="1">
      <alignment horizontal="center" vertical="center" wrapText="1"/>
    </xf>
    <xf numFmtId="16" fontId="63" fillId="0" borderId="70" xfId="1" applyNumberFormat="1" applyFont="1" applyBorder="1" applyAlignment="1">
      <alignment horizontal="center" vertical="center" wrapText="1"/>
    </xf>
    <xf numFmtId="0" fontId="63" fillId="0" borderId="102" xfId="1" applyFont="1" applyBorder="1" applyAlignment="1">
      <alignment horizontal="center" vertical="center" wrapText="1"/>
    </xf>
    <xf numFmtId="0" fontId="63" fillId="0" borderId="0" xfId="1" applyFont="1" applyAlignment="1">
      <alignment vertical="center"/>
    </xf>
    <xf numFmtId="0" fontId="63" fillId="0" borderId="101" xfId="1" applyFont="1" applyBorder="1" applyAlignment="1">
      <alignment horizontal="center" vertical="center" wrapText="1"/>
    </xf>
    <xf numFmtId="0" fontId="63" fillId="0" borderId="102" xfId="1" applyFont="1" applyBorder="1" applyAlignment="1">
      <alignment horizontal="left" vertical="center" wrapText="1"/>
    </xf>
    <xf numFmtId="164" fontId="16" fillId="0" borderId="101" xfId="1" applyNumberFormat="1" applyFont="1" applyBorder="1" applyAlignment="1">
      <alignment horizontal="center" vertical="center" wrapText="1"/>
    </xf>
    <xf numFmtId="0" fontId="16" fillId="0" borderId="70" xfId="1" applyFont="1" applyBorder="1" applyAlignment="1">
      <alignment horizontal="center" vertical="center" wrapText="1"/>
    </xf>
    <xf numFmtId="0" fontId="16" fillId="0" borderId="102" xfId="1" applyFont="1" applyBorder="1" applyAlignment="1">
      <alignment horizontal="center" vertical="center" wrapText="1"/>
    </xf>
    <xf numFmtId="0" fontId="16" fillId="0" borderId="0" xfId="1" applyFont="1" applyAlignment="1">
      <alignment vertical="center" wrapText="1"/>
    </xf>
    <xf numFmtId="0" fontId="16" fillId="0" borderId="101" xfId="1" applyFont="1" applyBorder="1" applyAlignment="1">
      <alignment horizontal="center" vertical="center" wrapText="1"/>
    </xf>
    <xf numFmtId="0" fontId="35" fillId="0" borderId="101" xfId="1" applyFont="1" applyBorder="1" applyAlignment="1">
      <alignment vertical="center" wrapText="1"/>
    </xf>
    <xf numFmtId="0" fontId="59" fillId="4" borderId="22" xfId="0" applyFont="1" applyFill="1" applyBorder="1" applyAlignment="1">
      <alignment horizontal="center"/>
    </xf>
    <xf numFmtId="0" fontId="59" fillId="4" borderId="23" xfId="0" applyFont="1" applyFill="1" applyBorder="1" applyAlignment="1">
      <alignment horizontal="center"/>
    </xf>
    <xf numFmtId="0" fontId="59" fillId="4" borderId="24" xfId="0" applyFont="1" applyFill="1" applyBorder="1" applyAlignment="1">
      <alignment horizontal="center"/>
    </xf>
    <xf numFmtId="0" fontId="59" fillId="4" borderId="25" xfId="0" applyFont="1" applyFill="1" applyBorder="1" applyAlignment="1">
      <alignment horizontal="center"/>
    </xf>
    <xf numFmtId="0" fontId="59" fillId="4" borderId="26" xfId="0" applyFont="1" applyFill="1" applyBorder="1" applyAlignment="1">
      <alignment horizontal="center"/>
    </xf>
    <xf numFmtId="0" fontId="59" fillId="4" borderId="27" xfId="0" applyFont="1" applyFill="1" applyBorder="1" applyAlignment="1">
      <alignment horizontal="center"/>
    </xf>
    <xf numFmtId="0" fontId="59" fillId="4" borderId="28" xfId="0" applyFont="1" applyFill="1" applyBorder="1" applyAlignment="1">
      <alignment horizontal="center" vertical="center" wrapText="1"/>
    </xf>
    <xf numFmtId="0" fontId="59" fillId="4" borderId="6" xfId="0" applyFont="1" applyFill="1" applyBorder="1" applyAlignment="1">
      <alignment horizontal="center" vertical="center" wrapText="1"/>
    </xf>
    <xf numFmtId="0" fontId="59" fillId="4" borderId="29" xfId="0" applyFont="1" applyFill="1" applyBorder="1" applyAlignment="1">
      <alignment horizontal="center" vertical="center" wrapText="1"/>
    </xf>
    <xf numFmtId="0" fontId="59" fillId="0" borderId="28" xfId="0" applyFont="1" applyBorder="1" applyAlignment="1">
      <alignment horizontal="center"/>
    </xf>
    <xf numFmtId="0" fontId="59" fillId="0" borderId="6" xfId="0" applyFont="1" applyBorder="1" applyAlignment="1">
      <alignment horizontal="center"/>
    </xf>
    <xf numFmtId="0" fontId="59" fillId="0" borderId="1" xfId="0" applyFont="1" applyBorder="1" applyAlignment="1">
      <alignment horizontal="center"/>
    </xf>
    <xf numFmtId="0" fontId="59" fillId="0" borderId="30" xfId="0" applyFont="1" applyBorder="1" applyAlignment="1">
      <alignment horizontal="center"/>
    </xf>
    <xf numFmtId="0" fontId="59" fillId="4" borderId="30" xfId="0" applyFont="1" applyFill="1" applyBorder="1" applyAlignment="1">
      <alignment horizontal="center"/>
    </xf>
    <xf numFmtId="0" fontId="59" fillId="0" borderId="31" xfId="0" applyFont="1" applyBorder="1" applyAlignment="1">
      <alignment horizontal="center"/>
    </xf>
    <xf numFmtId="0" fontId="59" fillId="4" borderId="34" xfId="0" applyFont="1" applyFill="1" applyBorder="1" applyAlignment="1">
      <alignment horizontal="center"/>
    </xf>
    <xf numFmtId="0" fontId="59" fillId="4" borderId="35" xfId="0" applyFont="1" applyFill="1" applyBorder="1" applyAlignment="1">
      <alignment horizontal="center"/>
    </xf>
    <xf numFmtId="0" fontId="66" fillId="4" borderId="16" xfId="0" applyFont="1" applyFill="1" applyBorder="1" applyAlignment="1">
      <alignment horizontal="center" vertical="center" wrapText="1"/>
    </xf>
    <xf numFmtId="0" fontId="59" fillId="4" borderId="6" xfId="0" applyFont="1" applyFill="1" applyBorder="1" applyAlignment="1">
      <alignment horizontal="center" vertical="center"/>
    </xf>
    <xf numFmtId="0" fontId="59" fillId="4" borderId="16" xfId="0" applyFont="1" applyFill="1" applyBorder="1" applyAlignment="1">
      <alignment horizontal="center" vertical="center"/>
    </xf>
    <xf numFmtId="0" fontId="59" fillId="4" borderId="36" xfId="0" applyFont="1" applyFill="1" applyBorder="1" applyAlignment="1">
      <alignment horizontal="center" vertical="center" wrapText="1"/>
    </xf>
    <xf numFmtId="0" fontId="59" fillId="4" borderId="16" xfId="0" applyFont="1" applyFill="1" applyBorder="1" applyAlignment="1">
      <alignment horizontal="center" vertical="center" wrapText="1"/>
    </xf>
    <xf numFmtId="0" fontId="59" fillId="4" borderId="36" xfId="0" applyFont="1" applyFill="1" applyBorder="1" applyAlignment="1">
      <alignment horizontal="center" vertical="center" wrapText="1"/>
    </xf>
    <xf numFmtId="0" fontId="66" fillId="4" borderId="35" xfId="0" applyFont="1" applyFill="1" applyBorder="1" applyAlignment="1">
      <alignment horizontal="center" vertical="center" wrapText="1"/>
    </xf>
    <xf numFmtId="0" fontId="59" fillId="4" borderId="37" xfId="0" applyFont="1" applyFill="1" applyBorder="1" applyAlignment="1">
      <alignment horizontal="center" vertical="center" wrapText="1"/>
    </xf>
    <xf numFmtId="0" fontId="59" fillId="4" borderId="38" xfId="0" applyFont="1" applyFill="1" applyBorder="1" applyAlignment="1">
      <alignment horizontal="center" vertical="center" wrapText="1"/>
    </xf>
    <xf numFmtId="0" fontId="66" fillId="4" borderId="39" xfId="0" applyFont="1" applyFill="1" applyBorder="1" applyAlignment="1">
      <alignment horizontal="center" vertical="center" wrapText="1"/>
    </xf>
    <xf numFmtId="0" fontId="66" fillId="4" borderId="36" xfId="0" applyFont="1" applyFill="1" applyBorder="1" applyAlignment="1">
      <alignment horizontal="center" vertical="center" wrapText="1"/>
    </xf>
    <xf numFmtId="0" fontId="66" fillId="4" borderId="36" xfId="0" applyFont="1" applyFill="1" applyBorder="1" applyAlignment="1">
      <alignment horizontal="center" vertical="center"/>
    </xf>
    <xf numFmtId="0" fontId="66" fillId="4" borderId="35" xfId="0" applyFont="1" applyFill="1" applyBorder="1" applyAlignment="1">
      <alignment horizontal="center" vertical="center" wrapText="1"/>
    </xf>
    <xf numFmtId="0" fontId="59" fillId="4" borderId="35" xfId="0" applyFont="1" applyFill="1" applyBorder="1" applyAlignment="1">
      <alignment horizontal="center" vertical="center"/>
    </xf>
    <xf numFmtId="0" fontId="59" fillId="4" borderId="35" xfId="0" applyFont="1" applyFill="1" applyBorder="1" applyAlignment="1">
      <alignment horizontal="center" vertical="center" wrapText="1"/>
    </xf>
    <xf numFmtId="0" fontId="59" fillId="4" borderId="35" xfId="0" applyFont="1" applyFill="1" applyBorder="1" applyAlignment="1">
      <alignment horizontal="center" vertical="center" wrapText="1"/>
    </xf>
    <xf numFmtId="0" fontId="66" fillId="4" borderId="6" xfId="0" applyFont="1" applyFill="1" applyBorder="1" applyAlignment="1">
      <alignment horizontal="center" vertical="center" wrapText="1"/>
    </xf>
    <xf numFmtId="0" fontId="59" fillId="4" borderId="6" xfId="0" applyFont="1" applyFill="1" applyBorder="1" applyAlignment="1">
      <alignment horizontal="center" vertical="center" wrapText="1"/>
    </xf>
    <xf numFmtId="0" fontId="59" fillId="4" borderId="29" xfId="0" applyFont="1" applyFill="1" applyBorder="1" applyAlignment="1">
      <alignment horizontal="center" vertical="center" wrapText="1"/>
    </xf>
    <xf numFmtId="0" fontId="59" fillId="0" borderId="28" xfId="0" applyFont="1" applyBorder="1" applyAlignment="1" applyProtection="1">
      <alignment horizontal="center" vertical="center" wrapText="1"/>
      <protection locked="0"/>
    </xf>
    <xf numFmtId="0" fontId="67" fillId="0" borderId="16" xfId="0" applyFont="1" applyBorder="1" applyAlignment="1" applyProtection="1">
      <alignment horizontal="center" vertical="center" wrapText="1"/>
      <protection locked="0"/>
    </xf>
    <xf numFmtId="0" fontId="67" fillId="0" borderId="6" xfId="0" applyFont="1" applyBorder="1" applyAlignment="1" applyProtection="1">
      <alignment horizontal="center" vertical="center" wrapText="1"/>
      <protection locked="0"/>
    </xf>
    <xf numFmtId="0" fontId="66" fillId="0" borderId="37" xfId="0" applyFont="1" applyBorder="1" applyAlignment="1" applyProtection="1">
      <alignment horizontal="center" vertical="center" wrapText="1"/>
      <protection locked="0"/>
    </xf>
    <xf numFmtId="0" fontId="66" fillId="0" borderId="6" xfId="0" applyFont="1" applyBorder="1" applyAlignment="1" applyProtection="1">
      <alignment horizontal="center" vertical="center" wrapText="1"/>
      <protection locked="0"/>
    </xf>
    <xf numFmtId="0" fontId="66" fillId="0" borderId="16" xfId="0" applyFont="1" applyBorder="1" applyAlignment="1" applyProtection="1">
      <alignment horizontal="center" vertical="center" wrapText="1"/>
      <protection locked="0"/>
    </xf>
    <xf numFmtId="0" fontId="66" fillId="2" borderId="16" xfId="0" applyFont="1" applyFill="1" applyBorder="1" applyAlignment="1">
      <alignment horizontal="center" vertical="center"/>
    </xf>
    <xf numFmtId="0" fontId="68" fillId="0" borderId="6" xfId="0" applyFont="1" applyBorder="1" applyAlignment="1" applyProtection="1">
      <alignment horizontal="justify" vertical="center" wrapText="1"/>
      <protection locked="0"/>
    </xf>
    <xf numFmtId="0" fontId="67" fillId="0" borderId="42" xfId="0" applyFont="1" applyBorder="1" applyAlignment="1">
      <alignment horizontal="justify" vertical="top" wrapText="1"/>
    </xf>
    <xf numFmtId="0" fontId="59" fillId="0" borderId="43" xfId="0" applyFont="1" applyBorder="1" applyAlignment="1" applyProtection="1">
      <alignment horizontal="center" vertical="center" wrapText="1"/>
      <protection locked="0"/>
    </xf>
    <xf numFmtId="1" fontId="67" fillId="0" borderId="43" xfId="0" applyNumberFormat="1" applyFont="1" applyBorder="1" applyAlignment="1">
      <alignment horizontal="center" vertical="center"/>
    </xf>
    <xf numFmtId="1" fontId="59" fillId="0" borderId="44" xfId="0" applyNumberFormat="1" applyFont="1" applyBorder="1" applyAlignment="1">
      <alignment horizontal="center" vertical="center" wrapText="1"/>
    </xf>
    <xf numFmtId="0" fontId="59" fillId="0" borderId="16" xfId="0" applyFont="1" applyBorder="1" applyAlignment="1">
      <alignment horizontal="center" vertical="center" wrapText="1"/>
    </xf>
    <xf numFmtId="0" fontId="59" fillId="5" borderId="6" xfId="0" applyFont="1" applyFill="1" applyBorder="1" applyAlignment="1">
      <alignment horizontal="center" vertical="center"/>
    </xf>
    <xf numFmtId="0" fontId="59" fillId="0" borderId="6" xfId="0" applyFont="1" applyBorder="1" applyAlignment="1">
      <alignment horizontal="center" vertical="center" wrapText="1"/>
    </xf>
    <xf numFmtId="0" fontId="66" fillId="0" borderId="16" xfId="0" applyFont="1" applyBorder="1" applyAlignment="1">
      <alignment horizontal="center" vertical="center" wrapText="1"/>
    </xf>
    <xf numFmtId="0" fontId="67" fillId="0" borderId="38" xfId="0" applyFont="1" applyBorder="1" applyAlignment="1" applyProtection="1">
      <alignment horizontal="justify" vertical="center" wrapText="1"/>
      <protection locked="0"/>
    </xf>
    <xf numFmtId="0" fontId="67" fillId="0" borderId="16" xfId="0" applyFont="1" applyBorder="1" applyAlignment="1" applyProtection="1">
      <alignment horizontal="justify" vertical="center" wrapText="1"/>
      <protection locked="0"/>
    </xf>
    <xf numFmtId="0" fontId="67" fillId="0" borderId="38" xfId="0" applyFont="1" applyBorder="1" applyAlignment="1" applyProtection="1">
      <alignment horizontal="center" vertical="center" wrapText="1"/>
      <protection locked="0"/>
    </xf>
    <xf numFmtId="14" fontId="12" fillId="0" borderId="28" xfId="0" applyNumberFormat="1" applyFont="1" applyBorder="1" applyAlignment="1" applyProtection="1">
      <alignment horizontal="center" vertical="center"/>
      <protection locked="0"/>
    </xf>
    <xf numFmtId="0" fontId="19" fillId="0" borderId="6"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6" fillId="0" borderId="129" xfId="0" applyFont="1" applyBorder="1" applyAlignment="1" applyProtection="1">
      <alignment horizontal="center" vertical="center" wrapText="1"/>
      <protection locked="0"/>
    </xf>
    <xf numFmtId="0" fontId="69" fillId="0" borderId="130" xfId="0" applyFont="1" applyBorder="1" applyAlignment="1" applyProtection="1">
      <alignment horizontal="center" vertical="center" wrapText="1"/>
      <protection locked="0"/>
    </xf>
    <xf numFmtId="0" fontId="67" fillId="0" borderId="36" xfId="0" applyFont="1" applyBorder="1" applyAlignment="1" applyProtection="1">
      <alignment horizontal="center" vertical="center" wrapText="1"/>
      <protection locked="0"/>
    </xf>
    <xf numFmtId="0" fontId="67" fillId="0" borderId="6" xfId="0" applyFont="1" applyBorder="1" applyAlignment="1" applyProtection="1">
      <alignment horizontal="center" vertical="center"/>
      <protection locked="0"/>
    </xf>
    <xf numFmtId="0" fontId="66" fillId="0" borderId="39" xfId="0" applyFont="1" applyBorder="1" applyAlignment="1" applyProtection="1">
      <alignment horizontal="center" vertical="center" wrapText="1"/>
      <protection locked="0"/>
    </xf>
    <xf numFmtId="0" fontId="66" fillId="0" borderId="36" xfId="0" applyFont="1" applyBorder="1" applyAlignment="1" applyProtection="1">
      <alignment horizontal="center" vertical="center" wrapText="1"/>
      <protection locked="0"/>
    </xf>
    <xf numFmtId="0" fontId="66" fillId="2" borderId="36" xfId="0" applyFont="1" applyFill="1" applyBorder="1" applyAlignment="1">
      <alignment horizontal="center" vertical="center"/>
    </xf>
    <xf numFmtId="0" fontId="67" fillId="0" borderId="49" xfId="0" applyFont="1" applyBorder="1" applyAlignment="1">
      <alignment horizontal="justify" vertical="top" wrapText="1"/>
    </xf>
    <xf numFmtId="0" fontId="59" fillId="0" borderId="50" xfId="0" applyFont="1" applyBorder="1" applyAlignment="1" applyProtection="1">
      <alignment horizontal="center" vertical="center" wrapText="1"/>
      <protection locked="0"/>
    </xf>
    <xf numFmtId="1" fontId="67" fillId="0" borderId="50" xfId="0" applyNumberFormat="1" applyFont="1" applyBorder="1" applyAlignment="1">
      <alignment horizontal="center" vertical="center"/>
    </xf>
    <xf numFmtId="1" fontId="59" fillId="0" borderId="51" xfId="0" applyNumberFormat="1" applyFont="1" applyBorder="1" applyAlignment="1">
      <alignment horizontal="center" vertical="center" wrapText="1"/>
    </xf>
    <xf numFmtId="0" fontId="59" fillId="0" borderId="36" xfId="0" applyFont="1" applyBorder="1" applyAlignment="1">
      <alignment horizontal="center" vertical="center" wrapText="1"/>
    </xf>
    <xf numFmtId="0" fontId="66" fillId="0" borderId="36" xfId="0" applyFont="1" applyBorder="1" applyAlignment="1">
      <alignment horizontal="center" vertical="center" wrapText="1"/>
    </xf>
    <xf numFmtId="0" fontId="67" fillId="0" borderId="41" xfId="0" applyFont="1" applyBorder="1" applyAlignment="1" applyProtection="1">
      <alignment horizontal="justify" vertical="center"/>
      <protection locked="0"/>
    </xf>
    <xf numFmtId="0" fontId="67" fillId="0" borderId="36" xfId="0" applyFont="1" applyBorder="1" applyAlignment="1" applyProtection="1">
      <alignment horizontal="justify" vertical="center" wrapText="1"/>
      <protection locked="0"/>
    </xf>
    <xf numFmtId="0" fontId="67" fillId="0" borderId="41"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protection locked="0"/>
    </xf>
    <xf numFmtId="0" fontId="71" fillId="0" borderId="6" xfId="0" applyFont="1" applyBorder="1" applyAlignment="1" applyProtection="1">
      <alignment horizontal="center" vertical="center"/>
      <protection locked="0"/>
    </xf>
    <xf numFmtId="0" fontId="36" fillId="0" borderId="129" xfId="0" applyFont="1" applyBorder="1" applyAlignment="1" applyProtection="1">
      <alignment horizontal="center" vertical="center"/>
      <protection locked="0"/>
    </xf>
    <xf numFmtId="0" fontId="72" fillId="0" borderId="131" xfId="0" applyFont="1" applyBorder="1" applyAlignment="1" applyProtection="1">
      <alignment horizontal="center" vertical="center" wrapText="1"/>
      <protection locked="0"/>
    </xf>
    <xf numFmtId="0" fontId="67" fillId="0" borderId="0" xfId="0" applyFont="1" applyAlignment="1">
      <alignment vertical="top" wrapText="1"/>
    </xf>
    <xf numFmtId="0" fontId="67" fillId="7" borderId="6" xfId="0" applyFont="1" applyFill="1" applyBorder="1" applyAlignment="1">
      <alignment horizontal="center" vertical="center" wrapText="1"/>
    </xf>
    <xf numFmtId="0" fontId="59" fillId="0" borderId="55" xfId="0" applyFont="1" applyBorder="1" applyAlignment="1">
      <alignment horizontal="center" vertical="center" wrapText="1"/>
    </xf>
    <xf numFmtId="0" fontId="59" fillId="5" borderId="6" xfId="0" applyFont="1" applyFill="1" applyBorder="1" applyAlignment="1">
      <alignment horizontal="center" vertical="center" wrapText="1"/>
    </xf>
    <xf numFmtId="0" fontId="59" fillId="7" borderId="16" xfId="0" applyFont="1" applyFill="1" applyBorder="1" applyAlignment="1">
      <alignment horizontal="center" vertical="center" wrapText="1"/>
    </xf>
    <xf numFmtId="0" fontId="59" fillId="8" borderId="38" xfId="0" applyFont="1" applyFill="1" applyBorder="1" applyAlignment="1" applyProtection="1">
      <alignment horizontal="justify" vertical="center" wrapText="1"/>
      <protection locked="0"/>
    </xf>
    <xf numFmtId="0" fontId="59" fillId="8" borderId="38" xfId="0" applyFont="1" applyFill="1" applyBorder="1" applyAlignment="1" applyProtection="1">
      <alignment horizontal="center" vertical="center" wrapText="1"/>
      <protection locked="0"/>
    </xf>
    <xf numFmtId="0" fontId="59" fillId="0" borderId="51" xfId="0" applyFont="1" applyBorder="1" applyAlignment="1">
      <alignment horizontal="center" vertical="center" wrapText="1"/>
    </xf>
    <xf numFmtId="0" fontId="59" fillId="7" borderId="36" xfId="0" applyFont="1" applyFill="1" applyBorder="1" applyAlignment="1">
      <alignment horizontal="center" vertical="center" wrapText="1"/>
    </xf>
    <xf numFmtId="0" fontId="59" fillId="8" borderId="40" xfId="0" applyFont="1" applyFill="1" applyBorder="1" applyAlignment="1" applyProtection="1">
      <alignment horizontal="justify" vertical="center" wrapText="1"/>
      <protection locked="0"/>
    </xf>
    <xf numFmtId="0" fontId="59" fillId="8" borderId="40" xfId="0" applyFont="1" applyFill="1" applyBorder="1" applyAlignment="1" applyProtection="1">
      <alignment horizontal="center" vertical="center" wrapText="1"/>
      <protection locked="0"/>
    </xf>
    <xf numFmtId="0" fontId="67" fillId="0" borderId="38" xfId="0" applyFont="1" applyBorder="1" applyAlignment="1" applyProtection="1">
      <alignment horizontal="center"/>
      <protection locked="0"/>
    </xf>
    <xf numFmtId="0" fontId="59" fillId="0" borderId="56" xfId="0" applyFont="1" applyBorder="1" applyAlignment="1" applyProtection="1">
      <alignment horizontal="center" vertical="center" wrapText="1"/>
      <protection locked="0"/>
    </xf>
    <xf numFmtId="0" fontId="67" fillId="0" borderId="57" xfId="0" applyFont="1" applyBorder="1" applyAlignment="1" applyProtection="1">
      <alignment horizontal="center" vertical="center" wrapText="1"/>
      <protection locked="0"/>
    </xf>
    <xf numFmtId="0" fontId="67" fillId="0" borderId="58" xfId="0" applyFont="1" applyBorder="1" applyAlignment="1" applyProtection="1">
      <alignment horizontal="center" vertical="center"/>
      <protection locked="0"/>
    </xf>
    <xf numFmtId="0" fontId="66" fillId="0" borderId="60" xfId="0" applyFont="1" applyBorder="1" applyAlignment="1" applyProtection="1">
      <alignment horizontal="center" vertical="center" wrapText="1"/>
      <protection locked="0"/>
    </xf>
    <xf numFmtId="0" fontId="66" fillId="0" borderId="58" xfId="0" applyFont="1" applyBorder="1" applyAlignment="1" applyProtection="1">
      <alignment horizontal="center" vertical="center" wrapText="1"/>
      <protection locked="0"/>
    </xf>
    <xf numFmtId="0" fontId="66" fillId="0" borderId="57" xfId="0" applyFont="1" applyBorder="1" applyAlignment="1" applyProtection="1">
      <alignment horizontal="center" vertical="center" wrapText="1"/>
      <protection locked="0"/>
    </xf>
    <xf numFmtId="0" fontId="66" fillId="2" borderId="57" xfId="0" applyFont="1" applyFill="1" applyBorder="1" applyAlignment="1">
      <alignment horizontal="center" vertical="center"/>
    </xf>
    <xf numFmtId="0" fontId="68" fillId="0" borderId="58" xfId="0" applyFont="1" applyBorder="1" applyAlignment="1" applyProtection="1">
      <alignment horizontal="justify" vertical="center" wrapText="1"/>
      <protection locked="0"/>
    </xf>
    <xf numFmtId="0" fontId="67" fillId="0" borderId="61" xfId="0" applyFont="1" applyBorder="1" applyAlignment="1">
      <alignment horizontal="justify" vertical="top" wrapText="1"/>
    </xf>
    <xf numFmtId="0" fontId="59" fillId="0" borderId="62" xfId="0" applyFont="1" applyBorder="1" applyAlignment="1" applyProtection="1">
      <alignment horizontal="center" vertical="center" wrapText="1"/>
      <protection locked="0"/>
    </xf>
    <xf numFmtId="1" fontId="67" fillId="0" borderId="62" xfId="0" applyNumberFormat="1" applyFont="1" applyBorder="1" applyAlignment="1">
      <alignment horizontal="center" vertical="center"/>
    </xf>
    <xf numFmtId="0" fontId="59" fillId="0" borderId="63" xfId="0" applyFont="1" applyBorder="1" applyAlignment="1">
      <alignment horizontal="center" vertical="center" wrapText="1"/>
    </xf>
    <xf numFmtId="0" fontId="59" fillId="0" borderId="57" xfId="0" applyFont="1" applyBorder="1" applyAlignment="1">
      <alignment horizontal="center" vertical="center" wrapText="1"/>
    </xf>
    <xf numFmtId="0" fontId="59" fillId="5" borderId="58" xfId="0" applyFont="1" applyFill="1" applyBorder="1" applyAlignment="1">
      <alignment horizontal="center" vertical="center" wrapText="1"/>
    </xf>
    <xf numFmtId="0" fontId="59" fillId="7" borderId="57" xfId="0" applyFont="1" applyFill="1" applyBorder="1" applyAlignment="1">
      <alignment horizontal="center" vertical="center" wrapText="1"/>
    </xf>
    <xf numFmtId="0" fontId="66" fillId="0" borderId="57" xfId="0" applyFont="1" applyBorder="1" applyAlignment="1">
      <alignment horizontal="center" vertical="center" wrapText="1"/>
    </xf>
    <xf numFmtId="0" fontId="67" fillId="0" borderId="59" xfId="0" applyFont="1" applyBorder="1" applyAlignment="1" applyProtection="1">
      <alignment horizontal="center"/>
      <protection locked="0"/>
    </xf>
    <xf numFmtId="0" fontId="67" fillId="0" borderId="57" xfId="0" applyFont="1" applyBorder="1" applyAlignment="1" applyProtection="1">
      <alignment horizontal="justify" vertical="center" wrapText="1"/>
      <protection locked="0"/>
    </xf>
    <xf numFmtId="0" fontId="67" fillId="0" borderId="59" xfId="0" applyFont="1" applyBorder="1" applyAlignment="1" applyProtection="1">
      <alignment horizontal="center" vertical="center" wrapText="1"/>
      <protection locked="0"/>
    </xf>
    <xf numFmtId="0" fontId="12" fillId="0" borderId="56" xfId="0" applyFont="1" applyBorder="1" applyAlignment="1" applyProtection="1">
      <alignment horizontal="center" vertical="center"/>
      <protection locked="0"/>
    </xf>
    <xf numFmtId="0" fontId="71" fillId="0" borderId="58" xfId="0" applyFont="1" applyBorder="1" applyAlignment="1" applyProtection="1">
      <alignment horizontal="center" vertical="center"/>
      <protection locked="0"/>
    </xf>
    <xf numFmtId="0" fontId="36" fillId="0" borderId="58" xfId="0" applyFont="1" applyBorder="1" applyAlignment="1" applyProtection="1">
      <alignment horizontal="center" vertical="center" wrapText="1"/>
      <protection locked="0"/>
    </xf>
    <xf numFmtId="0" fontId="36" fillId="0" borderId="132" xfId="0" applyFont="1" applyBorder="1" applyAlignment="1" applyProtection="1">
      <alignment horizontal="center" vertical="center"/>
      <protection locked="0"/>
    </xf>
    <xf numFmtId="0" fontId="72" fillId="0" borderId="133" xfId="0" applyFont="1" applyBorder="1" applyAlignment="1" applyProtection="1">
      <alignment horizontal="center" vertical="center" wrapText="1"/>
      <protection locked="0"/>
    </xf>
    <xf numFmtId="14" fontId="49" fillId="9" borderId="69" xfId="1" applyNumberFormat="1" applyFont="1" applyFill="1" applyBorder="1" applyAlignment="1">
      <alignment horizontal="center" vertical="center"/>
    </xf>
    <xf numFmtId="14" fontId="48" fillId="9" borderId="0" xfId="1" applyNumberFormat="1" applyFont="1" applyFill="1" applyAlignment="1">
      <alignment horizontal="center" vertical="center"/>
    </xf>
    <xf numFmtId="14" fontId="52" fillId="9" borderId="82" xfId="1" applyNumberFormat="1" applyFont="1" applyFill="1" applyBorder="1" applyAlignment="1">
      <alignment horizontal="center" vertical="center"/>
    </xf>
    <xf numFmtId="0" fontId="49" fillId="9" borderId="0" xfId="1" applyFont="1" applyFill="1" applyAlignment="1">
      <alignment horizontal="center" vertical="center" wrapText="1"/>
    </xf>
    <xf numFmtId="0" fontId="73" fillId="0" borderId="69" xfId="1" applyFont="1" applyBorder="1" applyAlignment="1">
      <alignment horizontal="center" vertical="center"/>
    </xf>
    <xf numFmtId="0" fontId="74" fillId="0" borderId="69" xfId="1" applyFont="1" applyBorder="1" applyAlignment="1">
      <alignment horizontal="center" vertical="center"/>
    </xf>
    <xf numFmtId="14" fontId="48" fillId="9" borderId="78" xfId="1" applyNumberFormat="1" applyFont="1" applyFill="1" applyBorder="1" applyAlignment="1">
      <alignment horizontal="center" vertical="center"/>
    </xf>
    <xf numFmtId="0" fontId="53" fillId="15" borderId="70" xfId="1" applyFont="1" applyFill="1" applyBorder="1" applyAlignment="1">
      <alignment horizontal="left" vertical="center" wrapText="1"/>
    </xf>
    <xf numFmtId="0" fontId="53" fillId="15" borderId="102" xfId="1" applyFont="1" applyFill="1" applyBorder="1" applyAlignment="1">
      <alignment horizontal="left" vertical="center" wrapText="1"/>
    </xf>
    <xf numFmtId="14" fontId="53" fillId="0" borderId="102" xfId="1" applyNumberFormat="1" applyFont="1" applyBorder="1" applyAlignment="1">
      <alignment horizontal="center" vertical="center" wrapText="1"/>
    </xf>
    <xf numFmtId="14" fontId="26" fillId="0" borderId="37" xfId="1" applyNumberFormat="1" applyFont="1" applyBorder="1" applyAlignment="1">
      <alignment horizontal="center" vertical="center"/>
    </xf>
    <xf numFmtId="0" fontId="19" fillId="0" borderId="16" xfId="1" applyFont="1" applyBorder="1" applyAlignment="1">
      <alignment horizontal="left" vertical="center" wrapText="1"/>
    </xf>
    <xf numFmtId="0" fontId="36" fillId="0" borderId="6" xfId="1" applyFont="1" applyBorder="1" applyAlignment="1" applyProtection="1">
      <alignment horizontal="center" vertical="center" wrapText="1"/>
      <protection locked="0"/>
    </xf>
    <xf numFmtId="0" fontId="71" fillId="0" borderId="29" xfId="1" applyFont="1" applyBorder="1" applyAlignment="1" applyProtection="1">
      <alignment horizontal="left" vertical="center" wrapText="1"/>
      <protection locked="0"/>
    </xf>
    <xf numFmtId="0" fontId="27" fillId="0" borderId="101" xfId="1" applyFont="1" applyBorder="1" applyAlignment="1">
      <alignment horizontal="center" vertical="center" wrapText="1"/>
    </xf>
    <xf numFmtId="0" fontId="53" fillId="0" borderId="101" xfId="1" applyFont="1" applyBorder="1" applyAlignment="1">
      <alignment horizontal="center" vertical="center" wrapText="1"/>
    </xf>
    <xf numFmtId="0" fontId="50" fillId="0" borderId="107" xfId="1" applyFont="1" applyBorder="1" applyAlignment="1">
      <alignment vertical="center"/>
    </xf>
    <xf numFmtId="0" fontId="26" fillId="0" borderId="39" xfId="1" applyFont="1" applyBorder="1" applyAlignment="1">
      <alignment horizontal="center" vertical="center"/>
    </xf>
    <xf numFmtId="0" fontId="36" fillId="0" borderId="36" xfId="1" applyFont="1" applyBorder="1" applyAlignment="1">
      <alignment horizontal="left" vertical="center" wrapText="1"/>
    </xf>
    <xf numFmtId="0" fontId="51" fillId="0" borderId="102" xfId="1" applyFont="1" applyBorder="1" applyAlignment="1">
      <alignment horizontal="center"/>
    </xf>
    <xf numFmtId="0" fontId="53" fillId="15" borderId="102" xfId="1" applyFont="1" applyFill="1" applyBorder="1" applyAlignment="1">
      <alignment horizontal="center" vertical="center" wrapText="1"/>
    </xf>
    <xf numFmtId="0" fontId="50" fillId="0" borderId="123" xfId="1" applyFont="1" applyBorder="1" applyAlignment="1">
      <alignment vertical="center"/>
    </xf>
    <xf numFmtId="0" fontId="26" fillId="0" borderId="134" xfId="1" applyFont="1" applyBorder="1" applyAlignment="1">
      <alignment horizontal="center" vertical="center"/>
    </xf>
    <xf numFmtId="0" fontId="36" fillId="0" borderId="80" xfId="1" applyFont="1" applyBorder="1" applyAlignment="1">
      <alignment horizontal="left" vertical="center" wrapText="1"/>
    </xf>
    <xf numFmtId="0" fontId="36" fillId="0" borderId="58" xfId="1" applyFont="1" applyBorder="1" applyAlignment="1" applyProtection="1">
      <alignment horizontal="center" vertical="center" wrapText="1"/>
      <protection locked="0"/>
    </xf>
    <xf numFmtId="0" fontId="71" fillId="0" borderId="84" xfId="1" applyFont="1" applyBorder="1" applyAlignment="1" applyProtection="1">
      <alignment horizontal="left" vertical="center" wrapText="1"/>
      <protection locked="0"/>
    </xf>
    <xf numFmtId="0" fontId="35" fillId="0" borderId="16" xfId="1" applyFont="1" applyBorder="1" applyAlignment="1">
      <alignment horizontal="left" vertical="center" wrapText="1"/>
    </xf>
    <xf numFmtId="0" fontId="26" fillId="0" borderId="6" xfId="1" applyFont="1" applyBorder="1" applyAlignment="1" applyProtection="1">
      <alignment horizontal="center" vertical="center" wrapText="1"/>
      <protection locked="0"/>
    </xf>
    <xf numFmtId="0" fontId="13" fillId="0" borderId="29" xfId="1" applyFont="1" applyBorder="1" applyAlignment="1" applyProtection="1">
      <alignment horizontal="left" vertical="center" wrapText="1"/>
      <protection locked="0"/>
    </xf>
    <xf numFmtId="0" fontId="35" fillId="0" borderId="36" xfId="1" applyFont="1" applyBorder="1" applyAlignment="1">
      <alignment horizontal="left" vertical="center" wrapText="1"/>
    </xf>
    <xf numFmtId="0" fontId="26" fillId="0" borderId="36" xfId="1" applyFont="1" applyBorder="1" applyAlignment="1">
      <alignment horizontal="left" vertical="center" wrapText="1"/>
    </xf>
    <xf numFmtId="0" fontId="40" fillId="0" borderId="107" xfId="1" applyFont="1" applyBorder="1"/>
    <xf numFmtId="0" fontId="26" fillId="0" borderId="135" xfId="1" applyFont="1" applyBorder="1" applyAlignment="1">
      <alignment horizontal="center" vertical="center"/>
    </xf>
    <xf numFmtId="0" fontId="35" fillId="0" borderId="65" xfId="1" applyFont="1" applyBorder="1" applyAlignment="1">
      <alignment horizontal="left" vertical="center" wrapText="1"/>
    </xf>
    <xf numFmtId="0" fontId="26" fillId="0" borderId="65" xfId="1" applyFont="1" applyBorder="1" applyAlignment="1">
      <alignment horizontal="left" vertical="center" wrapText="1"/>
    </xf>
    <xf numFmtId="0" fontId="26" fillId="0" borderId="58" xfId="1" applyFont="1" applyBorder="1" applyAlignment="1" applyProtection="1">
      <alignment horizontal="center" vertical="center" wrapText="1"/>
      <protection locked="0"/>
    </xf>
    <xf numFmtId="0" fontId="13" fillId="0" borderId="84" xfId="1" applyFont="1" applyBorder="1" applyAlignment="1" applyProtection="1">
      <alignment horizontal="left" vertical="center" wrapText="1"/>
      <protection locked="0"/>
    </xf>
    <xf numFmtId="0" fontId="51" fillId="0" borderId="91" xfId="1" applyFont="1" applyBorder="1"/>
    <xf numFmtId="0" fontId="40" fillId="0" borderId="123" xfId="1" applyFont="1" applyBorder="1"/>
    <xf numFmtId="14" fontId="13" fillId="0" borderId="6" xfId="1" applyNumberFormat="1" applyFont="1" applyBorder="1" applyAlignment="1" applyProtection="1">
      <alignment horizontal="left" vertical="center" wrapText="1"/>
      <protection locked="0"/>
    </xf>
    <xf numFmtId="0" fontId="35" fillId="0" borderId="6" xfId="1" applyFont="1" applyBorder="1" applyAlignment="1" applyProtection="1">
      <alignment horizontal="left" vertical="center" wrapText="1"/>
      <protection locked="0"/>
    </xf>
    <xf numFmtId="0" fontId="57" fillId="0" borderId="101" xfId="1" applyFont="1" applyBorder="1" applyAlignment="1">
      <alignment horizontal="center" vertical="center" wrapText="1"/>
    </xf>
    <xf numFmtId="0" fontId="13" fillId="0" borderId="6" xfId="1" applyFont="1" applyBorder="1" applyAlignment="1" applyProtection="1">
      <alignment horizontal="left" vertical="center" wrapText="1"/>
      <protection locked="0"/>
    </xf>
    <xf numFmtId="0" fontId="26" fillId="0" borderId="6"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13" fillId="0" borderId="58" xfId="1" applyFont="1" applyBorder="1" applyAlignment="1" applyProtection="1">
      <alignment horizontal="left" vertical="center" wrapText="1"/>
      <protection locked="0"/>
    </xf>
    <xf numFmtId="0" fontId="26" fillId="0" borderId="58" xfId="1" applyFont="1" applyBorder="1" applyAlignment="1" applyProtection="1">
      <alignment horizontal="left" vertical="center" wrapText="1"/>
      <protection locked="0"/>
    </xf>
    <xf numFmtId="0" fontId="7" fillId="0" borderId="58" xfId="1" applyFont="1" applyBorder="1" applyAlignment="1" applyProtection="1">
      <alignment horizontal="left" vertical="center" wrapText="1"/>
      <protection locked="0"/>
    </xf>
    <xf numFmtId="0" fontId="2" fillId="9" borderId="74" xfId="1" applyFont="1" applyFill="1" applyBorder="1" applyAlignment="1">
      <alignment horizontal="center" vertical="center"/>
    </xf>
    <xf numFmtId="0" fontId="3" fillId="9" borderId="85" xfId="1" applyFont="1" applyFill="1" applyBorder="1" applyAlignment="1">
      <alignment horizontal="center" vertical="center"/>
    </xf>
    <xf numFmtId="0" fontId="78" fillId="0" borderId="86" xfId="1" applyFont="1" applyBorder="1"/>
    <xf numFmtId="0" fontId="78" fillId="0" borderId="87" xfId="1" applyFont="1" applyBorder="1"/>
    <xf numFmtId="0" fontId="3" fillId="9" borderId="88" xfId="1" applyFont="1" applyFill="1" applyBorder="1" applyAlignment="1">
      <alignment horizontal="center" vertical="center"/>
    </xf>
    <xf numFmtId="0" fontId="78" fillId="0" borderId="88" xfId="1" applyFont="1" applyBorder="1"/>
    <xf numFmtId="0" fontId="78" fillId="0" borderId="89" xfId="1" applyFont="1" applyBorder="1"/>
    <xf numFmtId="0" fontId="3" fillId="9" borderId="69" xfId="1" applyFont="1" applyFill="1" applyBorder="1" applyAlignment="1">
      <alignment horizontal="center" vertical="center"/>
    </xf>
    <xf numFmtId="0" fontId="4" fillId="0" borderId="0" xfId="1" applyFont="1"/>
    <xf numFmtId="0" fontId="78" fillId="0" borderId="76" xfId="1" applyFont="1" applyBorder="1"/>
    <xf numFmtId="0" fontId="78" fillId="0" borderId="90" xfId="1" applyFont="1" applyBorder="1"/>
    <xf numFmtId="0" fontId="78" fillId="0" borderId="91" xfId="1" applyFont="1" applyBorder="1"/>
    <xf numFmtId="0" fontId="78" fillId="0" borderId="92" xfId="1" applyFont="1" applyBorder="1"/>
    <xf numFmtId="49" fontId="3" fillId="9" borderId="69" xfId="1" applyNumberFormat="1" applyFont="1" applyFill="1" applyBorder="1" applyAlignment="1">
      <alignment horizontal="center" vertical="center"/>
    </xf>
    <xf numFmtId="0" fontId="78" fillId="0" borderId="79" xfId="1" applyFont="1" applyBorder="1"/>
    <xf numFmtId="14" fontId="3" fillId="9" borderId="69" xfId="1" applyNumberFormat="1" applyFont="1" applyFill="1" applyBorder="1" applyAlignment="1">
      <alignment horizontal="center" vertical="center"/>
    </xf>
    <xf numFmtId="0" fontId="2" fillId="9" borderId="74" xfId="1" applyFont="1" applyFill="1" applyBorder="1" applyAlignment="1">
      <alignment horizontal="left" vertical="center"/>
    </xf>
    <xf numFmtId="0" fontId="2" fillId="9" borderId="0" xfId="1" applyFont="1" applyFill="1" applyAlignment="1">
      <alignment horizontal="center" vertical="center"/>
    </xf>
    <xf numFmtId="14" fontId="2" fillId="9" borderId="0" xfId="1" applyNumberFormat="1" applyFont="1" applyFill="1" applyAlignment="1">
      <alignment horizontal="center" vertical="center"/>
    </xf>
    <xf numFmtId="0" fontId="2" fillId="9" borderId="93" xfId="1" applyFont="1" applyFill="1" applyBorder="1" applyAlignment="1">
      <alignment horizontal="center" vertical="center"/>
    </xf>
    <xf numFmtId="0" fontId="3" fillId="10" borderId="94" xfId="1" applyFont="1" applyFill="1" applyBorder="1" applyAlignment="1">
      <alignment horizontal="left" vertical="center"/>
    </xf>
    <xf numFmtId="0" fontId="2" fillId="9" borderId="95" xfId="1" applyFont="1" applyFill="1" applyBorder="1" applyAlignment="1">
      <alignment horizontal="center" vertical="center"/>
    </xf>
    <xf numFmtId="0" fontId="78" fillId="0" borderId="95" xfId="1" applyFont="1" applyBorder="1"/>
    <xf numFmtId="0" fontId="78" fillId="0" borderId="96" xfId="1" applyFont="1" applyBorder="1"/>
    <xf numFmtId="0" fontId="2" fillId="0" borderId="0" xfId="1" applyFont="1" applyAlignment="1">
      <alignment horizontal="center" vertical="center"/>
    </xf>
    <xf numFmtId="0" fontId="2" fillId="10" borderId="69" xfId="1" applyFont="1" applyFill="1" applyBorder="1" applyAlignment="1">
      <alignment horizontal="center" vertical="center" wrapText="1"/>
    </xf>
    <xf numFmtId="0" fontId="2" fillId="9" borderId="70" xfId="1" applyFont="1" applyFill="1" applyBorder="1" applyAlignment="1">
      <alignment vertical="center"/>
    </xf>
    <xf numFmtId="14" fontId="5" fillId="9" borderId="82" xfId="1" applyNumberFormat="1" applyFont="1" applyFill="1" applyBorder="1" applyAlignment="1">
      <alignment horizontal="center" vertical="center"/>
    </xf>
    <xf numFmtId="0" fontId="4" fillId="0" borderId="0" xfId="1" applyFont="1" applyAlignment="1">
      <alignment horizontal="left" vertical="center"/>
    </xf>
    <xf numFmtId="0" fontId="12" fillId="9" borderId="97" xfId="1" applyFont="1" applyFill="1" applyBorder="1" applyAlignment="1">
      <alignment horizontal="left" vertical="center" wrapText="1"/>
    </xf>
    <xf numFmtId="0" fontId="2" fillId="10" borderId="69" xfId="1" applyFont="1" applyFill="1" applyBorder="1" applyAlignment="1">
      <alignment horizontal="center" vertical="center"/>
    </xf>
    <xf numFmtId="0" fontId="79" fillId="0" borderId="69" xfId="1" applyFont="1" applyBorder="1" applyAlignment="1">
      <alignment horizontal="center" vertical="center"/>
    </xf>
    <xf numFmtId="0" fontId="80" fillId="0" borderId="69" xfId="1" applyFont="1" applyBorder="1"/>
    <xf numFmtId="0" fontId="2" fillId="9" borderId="76" xfId="1" applyFont="1" applyFill="1" applyBorder="1" applyAlignment="1">
      <alignment horizontal="center" vertical="center"/>
    </xf>
    <xf numFmtId="0" fontId="2" fillId="9" borderId="78" xfId="1" applyFont="1" applyFill="1" applyBorder="1" applyAlignment="1">
      <alignment horizontal="center" vertical="center"/>
    </xf>
    <xf numFmtId="14" fontId="2" fillId="9" borderId="78" xfId="1" applyNumberFormat="1" applyFont="1" applyFill="1" applyBorder="1" applyAlignment="1">
      <alignment horizontal="center" vertical="center"/>
    </xf>
    <xf numFmtId="0" fontId="2" fillId="9" borderId="91" xfId="1" applyFont="1" applyFill="1" applyBorder="1" applyAlignment="1">
      <alignment horizontal="center" vertical="center"/>
    </xf>
    <xf numFmtId="0" fontId="2" fillId="11" borderId="98" xfId="1" applyFont="1" applyFill="1" applyBorder="1" applyAlignment="1">
      <alignment horizontal="center"/>
    </xf>
    <xf numFmtId="0" fontId="78" fillId="0" borderId="99" xfId="1" applyFont="1" applyBorder="1"/>
    <xf numFmtId="0" fontId="78" fillId="0" borderId="100" xfId="1" applyFont="1" applyBorder="1"/>
    <xf numFmtId="0" fontId="2" fillId="0" borderId="0" xfId="1" applyFont="1" applyAlignment="1">
      <alignment horizontal="center"/>
    </xf>
    <xf numFmtId="0" fontId="2" fillId="11" borderId="85" xfId="1" applyFont="1" applyFill="1" applyBorder="1" applyAlignment="1">
      <alignment horizontal="center" vertical="center"/>
    </xf>
    <xf numFmtId="0" fontId="2" fillId="11" borderId="101" xfId="1" applyFont="1" applyFill="1" applyBorder="1" applyAlignment="1">
      <alignment horizontal="center" vertical="center" wrapText="1"/>
    </xf>
    <xf numFmtId="0" fontId="2" fillId="11" borderId="70" xfId="1" applyFont="1" applyFill="1" applyBorder="1" applyAlignment="1">
      <alignment horizontal="center" vertical="center" wrapText="1"/>
    </xf>
    <xf numFmtId="0" fontId="2" fillId="11" borderId="102" xfId="1" applyFont="1" applyFill="1" applyBorder="1" applyAlignment="1">
      <alignment horizontal="center" vertical="center" wrapText="1"/>
    </xf>
    <xf numFmtId="0" fontId="2" fillId="0" borderId="103" xfId="1" applyFont="1" applyBorder="1" applyAlignment="1">
      <alignment horizontal="center"/>
    </xf>
    <xf numFmtId="0" fontId="2" fillId="0" borderId="82" xfId="1" applyFont="1" applyBorder="1" applyAlignment="1">
      <alignment horizontal="center"/>
    </xf>
    <xf numFmtId="0" fontId="2" fillId="11" borderId="88" xfId="1" applyFont="1" applyFill="1" applyBorder="1" applyAlignment="1">
      <alignment horizontal="center"/>
    </xf>
    <xf numFmtId="0" fontId="78" fillId="0" borderId="104" xfId="1" applyFont="1" applyBorder="1"/>
    <xf numFmtId="0" fontId="78" fillId="0" borderId="105" xfId="1" applyFont="1" applyBorder="1"/>
    <xf numFmtId="0" fontId="78" fillId="0" borderId="106" xfId="1" applyFont="1" applyBorder="1"/>
    <xf numFmtId="0" fontId="2" fillId="0" borderId="0" xfId="1" applyFont="1"/>
    <xf numFmtId="0" fontId="78" fillId="0" borderId="107" xfId="1" applyFont="1" applyBorder="1"/>
    <xf numFmtId="0" fontId="78" fillId="0" borderId="108" xfId="1" applyFont="1" applyBorder="1"/>
    <xf numFmtId="0" fontId="78" fillId="0" borderId="109" xfId="1" applyFont="1" applyBorder="1"/>
    <xf numFmtId="0" fontId="2" fillId="11" borderId="110" xfId="1" applyFont="1" applyFill="1" applyBorder="1" applyAlignment="1">
      <alignment horizontal="center"/>
    </xf>
    <xf numFmtId="0" fontId="78" fillId="0" borderId="78" xfId="1" applyFont="1" applyBorder="1"/>
    <xf numFmtId="0" fontId="78" fillId="0" borderId="111" xfId="1" applyFont="1" applyBorder="1"/>
    <xf numFmtId="0" fontId="2" fillId="11" borderId="70" xfId="1" applyFont="1" applyFill="1" applyBorder="1" applyAlignment="1">
      <alignment horizontal="center" vertical="center"/>
    </xf>
    <xf numFmtId="0" fontId="2" fillId="11" borderId="108" xfId="1" applyFont="1" applyFill="1" applyBorder="1" applyAlignment="1">
      <alignment horizontal="center" vertical="center" wrapText="1"/>
    </xf>
    <xf numFmtId="0" fontId="2" fillId="11" borderId="108" xfId="1" applyFont="1" applyFill="1" applyBorder="1" applyAlignment="1">
      <alignment horizontal="center" vertical="center" wrapText="1"/>
    </xf>
    <xf numFmtId="0" fontId="2" fillId="11" borderId="82" xfId="1" applyFont="1" applyFill="1" applyBorder="1" applyAlignment="1">
      <alignment horizontal="center" vertical="center" wrapText="1"/>
    </xf>
    <xf numFmtId="0" fontId="2" fillId="0" borderId="0" xfId="1" applyFont="1" applyAlignment="1">
      <alignment horizontal="center" vertical="center" wrapText="1"/>
    </xf>
    <xf numFmtId="0" fontId="2" fillId="11" borderId="107" xfId="1" applyFont="1" applyFill="1" applyBorder="1" applyAlignment="1">
      <alignment horizontal="center" vertical="center" wrapText="1"/>
    </xf>
    <xf numFmtId="0" fontId="2" fillId="11" borderId="108" xfId="1" applyFont="1" applyFill="1" applyBorder="1" applyAlignment="1">
      <alignment horizontal="center" vertical="center"/>
    </xf>
    <xf numFmtId="0" fontId="3" fillId="11" borderId="112" xfId="1" applyFont="1" applyFill="1" applyBorder="1" applyAlignment="1">
      <alignment horizontal="center" vertical="center" wrapText="1"/>
    </xf>
    <xf numFmtId="0" fontId="78" fillId="0" borderId="112" xfId="1" applyFont="1" applyBorder="1"/>
    <xf numFmtId="0" fontId="2" fillId="11" borderId="112" xfId="1" applyFont="1" applyFill="1" applyBorder="1" applyAlignment="1">
      <alignment horizontal="center" vertical="center" wrapText="1"/>
    </xf>
    <xf numFmtId="0" fontId="2" fillId="11" borderId="69" xfId="1" applyFont="1" applyFill="1" applyBorder="1" applyAlignment="1">
      <alignment horizontal="center" vertical="center" wrapText="1"/>
    </xf>
    <xf numFmtId="0" fontId="2" fillId="11" borderId="113" xfId="1" applyFont="1" applyFill="1" applyBorder="1" applyAlignment="1">
      <alignment horizontal="center" vertical="center" wrapText="1"/>
    </xf>
    <xf numFmtId="0" fontId="2" fillId="11" borderId="114" xfId="1" applyFont="1" applyFill="1" applyBorder="1" applyAlignment="1">
      <alignment horizontal="center" vertical="center" wrapText="1"/>
    </xf>
    <xf numFmtId="0" fontId="2" fillId="11" borderId="109" xfId="1" applyFont="1" applyFill="1" applyBorder="1" applyAlignment="1">
      <alignment horizontal="center" vertical="center" wrapText="1"/>
    </xf>
    <xf numFmtId="0" fontId="11" fillId="0" borderId="101" xfId="1" applyFont="1" applyBorder="1" applyAlignment="1">
      <alignment horizontal="center" vertical="center" wrapText="1"/>
    </xf>
    <xf numFmtId="0" fontId="12" fillId="0" borderId="70" xfId="1" applyFont="1" applyBorder="1" applyAlignment="1">
      <alignment horizontal="left" vertical="center" wrapText="1"/>
    </xf>
    <xf numFmtId="0" fontId="2" fillId="0" borderId="101" xfId="1" applyFont="1" applyBorder="1" applyAlignment="1">
      <alignment horizontal="center" vertical="center" wrapText="1"/>
    </xf>
    <xf numFmtId="0" fontId="2" fillId="0" borderId="70" xfId="1" applyFont="1" applyBorder="1" applyAlignment="1">
      <alignment horizontal="center" vertical="center" wrapText="1"/>
    </xf>
    <xf numFmtId="0" fontId="3" fillId="9" borderId="70" xfId="1" applyFont="1" applyFill="1" applyBorder="1" applyAlignment="1">
      <alignment horizontal="center" vertical="center"/>
    </xf>
    <xf numFmtId="0" fontId="13" fillId="0" borderId="115" xfId="1" applyFont="1" applyBorder="1" applyAlignment="1">
      <alignment horizontal="left" vertical="top" wrapText="1"/>
    </xf>
    <xf numFmtId="0" fontId="2" fillId="0" borderId="116" xfId="1" applyFont="1" applyBorder="1" applyAlignment="1">
      <alignment horizontal="center" vertical="center" wrapText="1"/>
    </xf>
    <xf numFmtId="1" fontId="13" fillId="0" borderId="116" xfId="1" applyNumberFormat="1" applyFont="1" applyBorder="1" applyAlignment="1">
      <alignment horizontal="center" vertical="center"/>
    </xf>
    <xf numFmtId="1" fontId="14" fillId="0" borderId="117" xfId="1" applyNumberFormat="1" applyFont="1" applyBorder="1" applyAlignment="1">
      <alignment horizontal="center" vertical="center" wrapText="1"/>
    </xf>
    <xf numFmtId="0" fontId="3" fillId="0" borderId="70" xfId="1" applyFont="1" applyBorder="1" applyAlignment="1">
      <alignment horizontal="center" vertical="center" wrapText="1"/>
    </xf>
    <xf numFmtId="0" fontId="14" fillId="12" borderId="70" xfId="1" applyFont="1" applyFill="1" applyBorder="1" applyAlignment="1">
      <alignment horizontal="center" vertical="center"/>
    </xf>
    <xf numFmtId="0" fontId="14" fillId="0" borderId="70" xfId="1" applyFont="1" applyBorder="1" applyAlignment="1">
      <alignment horizontal="center" vertical="center" wrapText="1"/>
    </xf>
    <xf numFmtId="0" fontId="15" fillId="0" borderId="70" xfId="1" applyFont="1" applyBorder="1" applyAlignment="1">
      <alignment horizontal="center" vertical="center" wrapText="1"/>
    </xf>
    <xf numFmtId="0" fontId="12" fillId="0" borderId="102" xfId="1" applyFont="1" applyBorder="1" applyAlignment="1">
      <alignment horizontal="left" vertical="center" wrapText="1"/>
    </xf>
    <xf numFmtId="0" fontId="12" fillId="0" borderId="102" xfId="1" applyFont="1" applyBorder="1" applyAlignment="1">
      <alignment horizontal="center" vertical="center" wrapText="1"/>
    </xf>
    <xf numFmtId="0" fontId="4" fillId="0" borderId="0" xfId="1" applyFont="1" applyAlignment="1">
      <alignment horizontal="center"/>
    </xf>
    <xf numFmtId="14" fontId="26" fillId="0" borderId="101" xfId="1" applyNumberFormat="1" applyFont="1" applyBorder="1" applyAlignment="1">
      <alignment horizontal="center" vertical="center"/>
    </xf>
    <xf numFmtId="0" fontId="13" fillId="0" borderId="70" xfId="1" applyFont="1" applyBorder="1" applyAlignment="1">
      <alignment horizontal="center" vertical="center" wrapText="1"/>
    </xf>
    <xf numFmtId="0" fontId="13" fillId="0" borderId="136" xfId="1" applyFont="1" applyBorder="1" applyAlignment="1">
      <alignment horizontal="center" vertical="center" wrapText="1"/>
    </xf>
    <xf numFmtId="0" fontId="44" fillId="0" borderId="101" xfId="1" applyFont="1" applyBorder="1" applyAlignment="1">
      <alignment horizontal="center" vertical="center" wrapText="1"/>
    </xf>
    <xf numFmtId="0" fontId="13" fillId="0" borderId="119" xfId="1" applyFont="1" applyBorder="1" applyAlignment="1">
      <alignment horizontal="left" vertical="top" wrapText="1"/>
    </xf>
    <xf numFmtId="0" fontId="2" fillId="0" borderId="120" xfId="1" applyFont="1" applyBorder="1" applyAlignment="1">
      <alignment horizontal="center" vertical="center" wrapText="1"/>
    </xf>
    <xf numFmtId="1" fontId="13" fillId="0" borderId="120" xfId="1" applyNumberFormat="1" applyFont="1" applyBorder="1" applyAlignment="1">
      <alignment horizontal="center" vertical="center"/>
    </xf>
    <xf numFmtId="0" fontId="78" fillId="0" borderId="121" xfId="1" applyFont="1" applyBorder="1"/>
    <xf numFmtId="0" fontId="81" fillId="0" borderId="107" xfId="1" applyFont="1" applyBorder="1"/>
    <xf numFmtId="0" fontId="81" fillId="0" borderId="112" xfId="1" applyFont="1" applyBorder="1"/>
    <xf numFmtId="0" fontId="81" fillId="0" borderId="108" xfId="1" applyFont="1" applyBorder="1"/>
    <xf numFmtId="0" fontId="13" fillId="0" borderId="0" xfId="1" applyFont="1" applyAlignment="1">
      <alignment vertical="top" wrapText="1"/>
    </xf>
    <xf numFmtId="0" fontId="13" fillId="13" borderId="69" xfId="1" applyFont="1" applyFill="1" applyBorder="1" applyAlignment="1">
      <alignment horizontal="center" vertical="center" wrapText="1"/>
    </xf>
    <xf numFmtId="0" fontId="26" fillId="0" borderId="70" xfId="1" applyFont="1" applyBorder="1" applyAlignment="1">
      <alignment horizontal="left" vertical="center" wrapText="1"/>
    </xf>
    <xf numFmtId="0" fontId="82" fillId="0" borderId="0" xfId="1" applyFont="1"/>
    <xf numFmtId="0" fontId="24" fillId="0" borderId="122" xfId="1" applyFont="1" applyBorder="1" applyAlignment="1">
      <alignment horizontal="center" vertical="center" wrapText="1"/>
    </xf>
    <xf numFmtId="0" fontId="24" fillId="12" borderId="70" xfId="1" applyFont="1" applyFill="1" applyBorder="1" applyAlignment="1">
      <alignment horizontal="center" vertical="center" wrapText="1"/>
    </xf>
    <xf numFmtId="0" fontId="14" fillId="13" borderId="70" xfId="1" applyFont="1" applyFill="1" applyBorder="1" applyAlignment="1">
      <alignment horizontal="center" vertical="center" wrapText="1"/>
    </xf>
    <xf numFmtId="0" fontId="2" fillId="14" borderId="102" xfId="1" applyFont="1" applyFill="1" applyBorder="1" applyAlignment="1">
      <alignment horizontal="left" vertical="center" wrapText="1"/>
    </xf>
    <xf numFmtId="0" fontId="2" fillId="0" borderId="0" xfId="1" applyFont="1" applyAlignment="1">
      <alignment horizontal="left" vertical="center" wrapText="1"/>
    </xf>
    <xf numFmtId="0" fontId="78" fillId="0" borderId="114" xfId="1" applyFont="1" applyBorder="1"/>
    <xf numFmtId="0" fontId="4" fillId="0" borderId="102" xfId="1" applyFont="1" applyBorder="1" applyAlignment="1">
      <alignment horizontal="center"/>
    </xf>
    <xf numFmtId="0" fontId="81" fillId="0" borderId="105" xfId="1" applyFont="1" applyBorder="1"/>
    <xf numFmtId="0" fontId="26" fillId="0" borderId="69" xfId="1" applyFont="1" applyBorder="1" applyAlignment="1">
      <alignment horizontal="center" vertical="center" wrapText="1"/>
    </xf>
    <xf numFmtId="0" fontId="81" fillId="0" borderId="137" xfId="1" applyFont="1" applyBorder="1"/>
    <xf numFmtId="0" fontId="78" fillId="0" borderId="123" xfId="1" applyFont="1" applyBorder="1"/>
    <xf numFmtId="0" fontId="78" fillId="0" borderId="124" xfId="1" applyFont="1" applyBorder="1"/>
    <xf numFmtId="0" fontId="13" fillId="0" borderId="125" xfId="1" applyFont="1" applyBorder="1" applyAlignment="1">
      <alignment horizontal="left" vertical="top" wrapText="1"/>
    </xf>
    <xf numFmtId="0" fontId="2" fillId="0" borderId="126" xfId="1" applyFont="1" applyBorder="1" applyAlignment="1">
      <alignment horizontal="center" vertical="center" wrapText="1"/>
    </xf>
    <xf numFmtId="1" fontId="13" fillId="0" borderId="126" xfId="1" applyNumberFormat="1" applyFont="1" applyBorder="1" applyAlignment="1">
      <alignment horizontal="center" vertical="center"/>
    </xf>
    <xf numFmtId="0" fontId="78" fillId="0" borderId="127" xfId="1" applyFont="1" applyBorder="1"/>
    <xf numFmtId="0" fontId="78" fillId="0" borderId="128" xfId="1" applyFont="1" applyBorder="1"/>
    <xf numFmtId="0" fontId="81" fillId="0" borderId="110" xfId="1" applyFont="1" applyBorder="1"/>
    <xf numFmtId="0" fontId="81" fillId="0" borderId="69" xfId="1" applyFont="1" applyBorder="1"/>
    <xf numFmtId="0" fontId="81" fillId="0" borderId="138" xfId="1" applyFont="1" applyBorder="1"/>
    <xf numFmtId="0" fontId="81" fillId="0" borderId="124" xfId="1" applyFont="1" applyBorder="1"/>
    <xf numFmtId="14" fontId="17" fillId="16" borderId="37" xfId="0" applyNumberFormat="1" applyFont="1" applyFill="1" applyBorder="1" applyAlignment="1">
      <alignment horizontal="center" vertical="center"/>
    </xf>
    <xf numFmtId="0" fontId="16" fillId="16" borderId="16" xfId="0" applyFont="1" applyFill="1" applyBorder="1" applyAlignment="1">
      <alignment horizontal="center" vertical="center" wrapText="1"/>
    </xf>
    <xf numFmtId="0" fontId="17" fillId="16" borderId="16" xfId="0" applyFont="1" applyFill="1" applyBorder="1" applyAlignment="1">
      <alignment horizontal="center" vertical="center" wrapText="1"/>
    </xf>
    <xf numFmtId="0" fontId="83" fillId="0" borderId="68" xfId="0" applyFont="1" applyBorder="1" applyAlignment="1">
      <alignment horizontal="center" vertical="center" wrapText="1"/>
    </xf>
    <xf numFmtId="0" fontId="70" fillId="0" borderId="70" xfId="0" applyFont="1" applyBorder="1" applyAlignment="1">
      <alignment horizontal="center" vertical="center" wrapText="1"/>
    </xf>
    <xf numFmtId="0" fontId="17" fillId="16" borderId="39" xfId="0" applyFont="1" applyFill="1" applyBorder="1" applyAlignment="1">
      <alignment horizontal="center" vertical="center"/>
    </xf>
    <xf numFmtId="0" fontId="16" fillId="16" borderId="36" xfId="0" applyFont="1" applyFill="1" applyBorder="1" applyAlignment="1">
      <alignment horizontal="center" vertical="center" wrapText="1"/>
    </xf>
    <xf numFmtId="0" fontId="17" fillId="16" borderId="36" xfId="0" applyFont="1" applyFill="1" applyBorder="1" applyAlignment="1">
      <alignment horizontal="center" vertical="center" wrapText="1"/>
    </xf>
    <xf numFmtId="0" fontId="83" fillId="0" borderId="32" xfId="0" applyFont="1" applyBorder="1" applyAlignment="1">
      <alignment horizontal="center" vertical="center" wrapText="1"/>
    </xf>
    <xf numFmtId="0" fontId="84" fillId="0" borderId="108" xfId="0" applyFont="1" applyBorder="1" applyAlignment="1">
      <alignment horizontal="center" vertical="center" wrapText="1"/>
    </xf>
    <xf numFmtId="0" fontId="6" fillId="0" borderId="38" xfId="0" applyFont="1" applyBorder="1" applyAlignment="1" applyProtection="1">
      <alignment horizontal="center" vertical="center" wrapText="1"/>
      <protection locked="0"/>
    </xf>
    <xf numFmtId="0" fontId="6" fillId="0" borderId="58" xfId="0" applyFont="1" applyBorder="1" applyAlignment="1" applyProtection="1">
      <alignment horizontal="justify" vertical="center" wrapText="1"/>
      <protection locked="0"/>
    </xf>
    <xf numFmtId="0" fontId="6" fillId="0" borderId="59" xfId="0" applyFont="1" applyBorder="1" applyAlignment="1" applyProtection="1">
      <alignment horizontal="center" vertical="center" wrapText="1"/>
      <protection locked="0"/>
    </xf>
    <xf numFmtId="0" fontId="17" fillId="16" borderId="134" xfId="0" applyFont="1" applyFill="1" applyBorder="1" applyAlignment="1">
      <alignment horizontal="center" vertical="center"/>
    </xf>
    <xf numFmtId="0" fontId="16" fillId="16" borderId="80" xfId="0" applyFont="1" applyFill="1" applyBorder="1" applyAlignment="1">
      <alignment horizontal="center" vertical="center" wrapText="1"/>
    </xf>
    <xf numFmtId="0" fontId="17" fillId="16" borderId="80" xfId="0" applyFont="1" applyFill="1" applyBorder="1" applyAlignment="1">
      <alignment horizontal="center" vertical="center" wrapText="1"/>
    </xf>
    <xf numFmtId="0" fontId="83" fillId="0" borderId="139" xfId="0" applyFont="1" applyBorder="1" applyAlignment="1">
      <alignment horizontal="center" vertical="center" wrapText="1"/>
    </xf>
    <xf numFmtId="0" fontId="84" fillId="0" borderId="112" xfId="0" applyFont="1" applyBorder="1" applyAlignment="1">
      <alignment horizontal="center" vertical="center" wrapText="1"/>
    </xf>
    <xf numFmtId="14" fontId="26" fillId="16" borderId="37" xfId="0" applyNumberFormat="1" applyFont="1" applyFill="1" applyBorder="1" applyAlignment="1">
      <alignment horizontal="center" vertical="center"/>
    </xf>
    <xf numFmtId="0" fontId="26" fillId="16" borderId="39" xfId="0" applyFont="1" applyFill="1" applyBorder="1" applyAlignment="1">
      <alignment horizontal="center" vertical="center"/>
    </xf>
    <xf numFmtId="0" fontId="9" fillId="8" borderId="38" xfId="0" applyFont="1" applyFill="1" applyBorder="1" applyAlignment="1" applyProtection="1">
      <alignment horizontal="justify" vertical="center" wrapText="1"/>
      <protection locked="0"/>
    </xf>
    <xf numFmtId="0" fontId="9" fillId="8" borderId="40" xfId="0" applyFont="1" applyFill="1" applyBorder="1" applyAlignment="1" applyProtection="1">
      <alignment horizontal="justify" vertical="center" wrapText="1"/>
      <protection locked="0"/>
    </xf>
    <xf numFmtId="0" fontId="26" fillId="16" borderId="134" xfId="0" applyFont="1" applyFill="1" applyBorder="1" applyAlignment="1">
      <alignment horizontal="center" vertical="center"/>
    </xf>
    <xf numFmtId="0" fontId="2"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6" xfId="2" applyFont="1" applyFill="1" applyBorder="1" applyAlignment="1">
      <alignment horizontal="center" vertical="center"/>
    </xf>
    <xf numFmtId="0" fontId="4" fillId="0" borderId="0" xfId="2" applyFont="1"/>
    <xf numFmtId="0" fontId="85" fillId="0" borderId="0" xfId="2"/>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49" fontId="3" fillId="2" borderId="6" xfId="2" applyNumberFormat="1" applyFont="1" applyFill="1" applyBorder="1" applyAlignment="1">
      <alignment horizontal="center" vertical="center"/>
    </xf>
    <xf numFmtId="14" fontId="3" fillId="2" borderId="6" xfId="2" applyNumberFormat="1" applyFont="1" applyFill="1" applyBorder="1" applyAlignment="1">
      <alignment horizontal="center" vertical="center"/>
    </xf>
    <xf numFmtId="0" fontId="2" fillId="2" borderId="10" xfId="2" applyFont="1" applyFill="1" applyBorder="1" applyAlignment="1">
      <alignment horizontal="left" vertical="center"/>
    </xf>
    <xf numFmtId="0" fontId="2" fillId="2" borderId="0" xfId="2" applyFont="1" applyFill="1" applyAlignment="1">
      <alignment horizontal="center" vertical="center"/>
    </xf>
    <xf numFmtId="14" fontId="2" fillId="2" borderId="0" xfId="2" applyNumberFormat="1" applyFont="1" applyFill="1" applyAlignment="1">
      <alignment horizontal="center" vertical="center"/>
    </xf>
    <xf numFmtId="0" fontId="2" fillId="2" borderId="11" xfId="2" applyFont="1" applyFill="1" applyBorder="1" applyAlignment="1">
      <alignment horizontal="center" vertical="center"/>
    </xf>
    <xf numFmtId="0" fontId="3" fillId="3" borderId="12" xfId="2" applyFont="1" applyFill="1" applyBorder="1" applyAlignment="1">
      <alignment horizontal="left" vertical="center"/>
    </xf>
    <xf numFmtId="0" fontId="2" fillId="2" borderId="13" xfId="2" applyFont="1" applyFill="1" applyBorder="1" applyAlignment="1">
      <alignment horizontal="center" vertical="center"/>
    </xf>
    <xf numFmtId="0" fontId="2" fillId="2" borderId="14" xfId="2" applyFont="1" applyFill="1" applyBorder="1" applyAlignment="1">
      <alignment horizontal="center" vertical="center"/>
    </xf>
    <xf numFmtId="0" fontId="2" fillId="2" borderId="15" xfId="2" applyFont="1" applyFill="1" applyBorder="1" applyAlignment="1">
      <alignment horizontal="center" vertical="center"/>
    </xf>
    <xf numFmtId="0" fontId="2" fillId="0" borderId="0" xfId="2" applyFont="1" applyAlignment="1">
      <alignment horizontal="center" vertical="center"/>
    </xf>
    <xf numFmtId="0" fontId="2" fillId="3" borderId="6" xfId="2" applyFont="1" applyFill="1" applyBorder="1" applyAlignment="1">
      <alignment horizontal="center" vertical="center" wrapText="1"/>
    </xf>
    <xf numFmtId="0" fontId="2" fillId="2" borderId="16" xfId="2" applyFont="1" applyFill="1" applyBorder="1" applyAlignment="1">
      <alignment vertical="center"/>
    </xf>
    <xf numFmtId="14" fontId="5" fillId="2" borderId="1" xfId="2" applyNumberFormat="1" applyFont="1" applyFill="1" applyBorder="1" applyAlignment="1">
      <alignment horizontal="center" vertical="center"/>
    </xf>
    <xf numFmtId="0" fontId="5" fillId="2" borderId="5" xfId="2" applyFont="1" applyFill="1" applyBorder="1" applyAlignment="1">
      <alignment horizontal="center" vertical="center"/>
    </xf>
    <xf numFmtId="0" fontId="4" fillId="0" borderId="0" xfId="2" applyFont="1" applyAlignment="1">
      <alignment horizontal="left" vertical="center"/>
    </xf>
    <xf numFmtId="0" fontId="6" fillId="2" borderId="17" xfId="2" applyFont="1" applyFill="1" applyBorder="1" applyAlignment="1">
      <alignment horizontal="left" vertical="center" wrapText="1"/>
    </xf>
    <xf numFmtId="0" fontId="7" fillId="2" borderId="18" xfId="2" applyFont="1" applyFill="1" applyBorder="1" applyAlignment="1">
      <alignment horizontal="left" vertical="center" wrapText="1"/>
    </xf>
    <xf numFmtId="0" fontId="7" fillId="2" borderId="19" xfId="2" applyFont="1" applyFill="1" applyBorder="1" applyAlignment="1">
      <alignment horizontal="left" vertical="center" wrapText="1"/>
    </xf>
    <xf numFmtId="0" fontId="2" fillId="3" borderId="6" xfId="2" applyFont="1" applyFill="1" applyBorder="1" applyAlignment="1">
      <alignment horizontal="center" vertical="center"/>
    </xf>
    <xf numFmtId="0" fontId="86" fillId="0" borderId="6" xfId="2" applyFont="1" applyBorder="1" applyAlignment="1">
      <alignment horizontal="center" vertical="center"/>
    </xf>
    <xf numFmtId="0" fontId="85" fillId="0" borderId="6" xfId="2" applyBorder="1"/>
    <xf numFmtId="0" fontId="2" fillId="2" borderId="20" xfId="2" applyFont="1" applyFill="1" applyBorder="1" applyAlignment="1">
      <alignment horizontal="center" vertical="center"/>
    </xf>
    <xf numFmtId="0" fontId="2" fillId="2" borderId="21" xfId="2" applyFont="1" applyFill="1" applyBorder="1" applyAlignment="1">
      <alignment horizontal="center" vertical="center"/>
    </xf>
    <xf numFmtId="14" fontId="2" fillId="2" borderId="21" xfId="2" applyNumberFormat="1" applyFont="1" applyFill="1" applyBorder="1" applyAlignment="1">
      <alignment horizontal="center" vertical="center"/>
    </xf>
    <xf numFmtId="0" fontId="2" fillId="2" borderId="8" xfId="2" applyFont="1" applyFill="1" applyBorder="1" applyAlignment="1">
      <alignment horizontal="center" vertical="center"/>
    </xf>
    <xf numFmtId="0" fontId="2" fillId="4" borderId="22" xfId="2" applyFont="1" applyFill="1" applyBorder="1" applyAlignment="1">
      <alignment horizontal="center"/>
    </xf>
    <xf numFmtId="0" fontId="2" fillId="4" borderId="23" xfId="2" applyFont="1" applyFill="1" applyBorder="1" applyAlignment="1">
      <alignment horizontal="center"/>
    </xf>
    <xf numFmtId="0" fontId="2" fillId="4" borderId="24" xfId="2" applyFont="1" applyFill="1" applyBorder="1" applyAlignment="1">
      <alignment horizontal="center"/>
    </xf>
    <xf numFmtId="0" fontId="2" fillId="4" borderId="25" xfId="2" applyFont="1" applyFill="1" applyBorder="1" applyAlignment="1">
      <alignment horizontal="center"/>
    </xf>
    <xf numFmtId="0" fontId="2" fillId="4" borderId="26" xfId="2" applyFont="1" applyFill="1" applyBorder="1" applyAlignment="1">
      <alignment horizontal="center"/>
    </xf>
    <xf numFmtId="0" fontId="2" fillId="4" borderId="27" xfId="2" applyFont="1" applyFill="1" applyBorder="1" applyAlignment="1">
      <alignment horizontal="center"/>
    </xf>
    <xf numFmtId="0" fontId="2" fillId="0" borderId="0" xfId="2" applyFont="1" applyAlignment="1">
      <alignment horizontal="center"/>
    </xf>
    <xf numFmtId="0" fontId="2" fillId="4" borderId="2"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28" xfId="2" applyFont="1" applyFill="1" applyBorder="1" applyAlignment="1">
      <alignment horizontal="center" vertical="center" wrapText="1"/>
    </xf>
    <xf numFmtId="0" fontId="2" fillId="4" borderId="6" xfId="2" applyFont="1" applyFill="1" applyBorder="1" applyAlignment="1">
      <alignment horizontal="center" vertical="center" wrapText="1"/>
    </xf>
    <xf numFmtId="0" fontId="2" fillId="4" borderId="29" xfId="2" applyFont="1" applyFill="1" applyBorder="1" applyAlignment="1">
      <alignment horizontal="center" vertical="center" wrapText="1"/>
    </xf>
    <xf numFmtId="0" fontId="2" fillId="0" borderId="28" xfId="2" applyFont="1" applyBorder="1" applyAlignment="1">
      <alignment horizontal="center"/>
    </xf>
    <xf numFmtId="0" fontId="2" fillId="0" borderId="6" xfId="2" applyFont="1" applyBorder="1" applyAlignment="1">
      <alignment horizontal="center"/>
    </xf>
    <xf numFmtId="0" fontId="2" fillId="0" borderId="1" xfId="2" applyFont="1" applyBorder="1" applyAlignment="1">
      <alignment horizontal="center"/>
    </xf>
    <xf numFmtId="0" fontId="2" fillId="0" borderId="30" xfId="2" applyFont="1" applyBorder="1" applyAlignment="1">
      <alignment horizontal="center"/>
    </xf>
    <xf numFmtId="0" fontId="2" fillId="4" borderId="30" xfId="2" applyFont="1" applyFill="1" applyBorder="1" applyAlignment="1">
      <alignment horizontal="center"/>
    </xf>
    <xf numFmtId="0" fontId="2" fillId="0" borderId="31" xfId="2" applyFont="1" applyBorder="1" applyAlignment="1">
      <alignment horizontal="center"/>
    </xf>
    <xf numFmtId="0" fontId="2" fillId="4" borderId="32" xfId="2" applyFont="1" applyFill="1" applyBorder="1" applyAlignment="1">
      <alignment horizontal="center" vertical="center"/>
    </xf>
    <xf numFmtId="0" fontId="2" fillId="4" borderId="0" xfId="2" applyFont="1" applyFill="1" applyAlignment="1">
      <alignment horizontal="center" vertical="center"/>
    </xf>
    <xf numFmtId="0" fontId="2" fillId="4" borderId="33" xfId="2" applyFont="1" applyFill="1" applyBorder="1" applyAlignment="1">
      <alignment horizontal="center" vertical="center"/>
    </xf>
    <xf numFmtId="0" fontId="2" fillId="0" borderId="0" xfId="2" applyFont="1"/>
    <xf numFmtId="0" fontId="2" fillId="4" borderId="34" xfId="2" applyFont="1" applyFill="1" applyBorder="1" applyAlignment="1">
      <alignment horizontal="center"/>
    </xf>
    <xf numFmtId="0" fontId="2" fillId="4" borderId="35" xfId="2" applyFont="1" applyFill="1" applyBorder="1" applyAlignment="1">
      <alignment horizontal="center"/>
    </xf>
    <xf numFmtId="0" fontId="9" fillId="4" borderId="16" xfId="2" applyFont="1" applyFill="1" applyBorder="1" applyAlignment="1">
      <alignment horizontal="center" vertical="center" wrapText="1"/>
    </xf>
    <xf numFmtId="0" fontId="2" fillId="4" borderId="6" xfId="2" applyFont="1" applyFill="1" applyBorder="1" applyAlignment="1">
      <alignment horizontal="center" vertical="center"/>
    </xf>
    <xf numFmtId="0" fontId="2" fillId="4" borderId="16" xfId="2" applyFont="1" applyFill="1" applyBorder="1" applyAlignment="1">
      <alignment horizontal="center" vertical="center"/>
    </xf>
    <xf numFmtId="0" fontId="2" fillId="4" borderId="36" xfId="2" applyFont="1" applyFill="1" applyBorder="1" applyAlignment="1">
      <alignment horizontal="center" vertical="center" wrapText="1"/>
    </xf>
    <xf numFmtId="0" fontId="2" fillId="4" borderId="16" xfId="2" applyFont="1" applyFill="1" applyBorder="1" applyAlignment="1">
      <alignment horizontal="center" vertical="center" wrapText="1"/>
    </xf>
    <xf numFmtId="0" fontId="2" fillId="4" borderId="36" xfId="2" applyFont="1" applyFill="1" applyBorder="1" applyAlignment="1">
      <alignment horizontal="center" vertical="center" wrapText="1"/>
    </xf>
    <xf numFmtId="0" fontId="9" fillId="4" borderId="35" xfId="2" applyFont="1" applyFill="1" applyBorder="1" applyAlignment="1">
      <alignment horizontal="center" vertical="center" wrapText="1"/>
    </xf>
    <xf numFmtId="0" fontId="2" fillId="0" borderId="0" xfId="2" applyFont="1" applyAlignment="1">
      <alignment horizontal="center" vertical="center" wrapText="1"/>
    </xf>
    <xf numFmtId="0" fontId="2" fillId="4" borderId="7"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37" xfId="2" applyFont="1" applyFill="1" applyBorder="1" applyAlignment="1">
      <alignment horizontal="center" vertical="center" wrapText="1"/>
    </xf>
    <xf numFmtId="0" fontId="2" fillId="4" borderId="38" xfId="2" applyFont="1" applyFill="1" applyBorder="1" applyAlignment="1">
      <alignment horizontal="center" vertical="center" wrapText="1"/>
    </xf>
    <xf numFmtId="0" fontId="9" fillId="4" borderId="39" xfId="2" applyFont="1" applyFill="1" applyBorder="1" applyAlignment="1">
      <alignment horizontal="center" vertical="center" wrapText="1"/>
    </xf>
    <xf numFmtId="0" fontId="9" fillId="4" borderId="36" xfId="2" applyFont="1" applyFill="1" applyBorder="1" applyAlignment="1">
      <alignment horizontal="center" vertical="center" wrapText="1"/>
    </xf>
    <xf numFmtId="0" fontId="9" fillId="4" borderId="36" xfId="2" applyFont="1" applyFill="1" applyBorder="1" applyAlignment="1">
      <alignment horizontal="center" vertical="center"/>
    </xf>
    <xf numFmtId="0" fontId="10" fillId="4" borderId="35" xfId="2" applyFont="1" applyFill="1" applyBorder="1" applyAlignment="1">
      <alignment horizontal="center" vertical="center" wrapText="1"/>
    </xf>
    <xf numFmtId="0" fontId="2" fillId="4" borderId="35" xfId="2" applyFont="1" applyFill="1" applyBorder="1" applyAlignment="1">
      <alignment horizontal="center" vertical="center"/>
    </xf>
    <xf numFmtId="0" fontId="2" fillId="4" borderId="35" xfId="2" applyFont="1" applyFill="1" applyBorder="1" applyAlignment="1">
      <alignment horizontal="center" vertical="center" wrapText="1"/>
    </xf>
    <xf numFmtId="0" fontId="2" fillId="4" borderId="35" xfId="2" applyFont="1" applyFill="1" applyBorder="1" applyAlignment="1">
      <alignment horizontal="center" vertical="center" wrapText="1"/>
    </xf>
    <xf numFmtId="0" fontId="9" fillId="4" borderId="6" xfId="2" applyFont="1" applyFill="1" applyBorder="1" applyAlignment="1">
      <alignment horizontal="center" vertical="center" wrapText="1"/>
    </xf>
    <xf numFmtId="0" fontId="2" fillId="4" borderId="6" xfId="2" applyFont="1" applyFill="1" applyBorder="1" applyAlignment="1">
      <alignment horizontal="center" vertical="center" wrapText="1"/>
    </xf>
    <xf numFmtId="0" fontId="2" fillId="4" borderId="29" xfId="2" applyFont="1" applyFill="1" applyBorder="1" applyAlignment="1">
      <alignment horizontal="center" vertical="center" wrapText="1"/>
    </xf>
    <xf numFmtId="0" fontId="2" fillId="4" borderId="39" xfId="2" applyFont="1" applyFill="1" applyBorder="1" applyAlignment="1">
      <alignment horizontal="center" vertical="center" wrapText="1"/>
    </xf>
    <xf numFmtId="0" fontId="9" fillId="4" borderId="35" xfId="2" applyFont="1" applyFill="1" applyBorder="1" applyAlignment="1">
      <alignment horizontal="center" vertical="center" wrapText="1"/>
    </xf>
    <xf numFmtId="0" fontId="2" fillId="4" borderId="40" xfId="2" applyFont="1" applyFill="1" applyBorder="1" applyAlignment="1">
      <alignment horizontal="center" vertical="center" wrapText="1"/>
    </xf>
    <xf numFmtId="0" fontId="24" fillId="0" borderId="28" xfId="2" applyFont="1" applyBorder="1" applyAlignment="1" applyProtection="1">
      <alignment horizontal="center" vertical="center" wrapText="1"/>
      <protection locked="0"/>
    </xf>
    <xf numFmtId="0" fontId="12" fillId="0" borderId="16" xfId="2" applyFont="1" applyBorder="1" applyAlignment="1" applyProtection="1">
      <alignment horizontal="justify" vertical="center" wrapText="1"/>
      <protection locked="0"/>
    </xf>
    <xf numFmtId="0" fontId="12" fillId="0" borderId="6" xfId="2" applyFont="1" applyBorder="1" applyAlignment="1" applyProtection="1">
      <alignment horizontal="justify" vertical="center" wrapText="1"/>
      <protection locked="0"/>
    </xf>
    <xf numFmtId="0" fontId="12" fillId="0" borderId="38" xfId="2" applyFont="1" applyBorder="1" applyAlignment="1" applyProtection="1">
      <alignment horizontal="justify" vertical="center" wrapText="1"/>
      <protection locked="0"/>
    </xf>
    <xf numFmtId="0" fontId="9" fillId="0" borderId="37" xfId="2" applyFont="1" applyBorder="1" applyAlignment="1" applyProtection="1">
      <alignment horizontal="center" vertical="center" wrapText="1"/>
      <protection locked="0"/>
    </xf>
    <xf numFmtId="0" fontId="9" fillId="0" borderId="6" xfId="2" applyFont="1" applyBorder="1" applyAlignment="1" applyProtection="1">
      <alignment horizontal="center" vertical="center" wrapText="1"/>
      <protection locked="0"/>
    </xf>
    <xf numFmtId="0" fontId="9" fillId="0" borderId="16" xfId="2" applyFont="1" applyBorder="1" applyAlignment="1" applyProtection="1">
      <alignment horizontal="center" vertical="center" wrapText="1"/>
      <protection locked="0"/>
    </xf>
    <xf numFmtId="0" fontId="10" fillId="2" borderId="16" xfId="2" applyFont="1" applyFill="1" applyBorder="1" applyAlignment="1">
      <alignment horizontal="center" vertical="center"/>
    </xf>
    <xf numFmtId="0" fontId="6" fillId="0" borderId="6" xfId="2" applyFont="1" applyBorder="1" applyAlignment="1" applyProtection="1">
      <alignment horizontal="justify" vertical="center" wrapText="1"/>
      <protection locked="0"/>
    </xf>
    <xf numFmtId="0" fontId="13" fillId="0" borderId="42" xfId="2" applyFont="1" applyBorder="1" applyAlignment="1">
      <alignment horizontal="justify" vertical="top" wrapText="1"/>
    </xf>
    <xf numFmtId="0" fontId="2" fillId="0" borderId="43" xfId="2" applyFont="1" applyBorder="1" applyAlignment="1" applyProtection="1">
      <alignment horizontal="center" vertical="center" wrapText="1"/>
      <protection locked="0"/>
    </xf>
    <xf numFmtId="1" fontId="13" fillId="0" borderId="43" xfId="2" applyNumberFormat="1" applyFont="1" applyBorder="1" applyAlignment="1">
      <alignment horizontal="center" vertical="center"/>
    </xf>
    <xf numFmtId="1" fontId="14" fillId="0" borderId="44" xfId="2" applyNumberFormat="1" applyFont="1" applyBorder="1" applyAlignment="1">
      <alignment horizontal="center" vertical="center" wrapText="1"/>
    </xf>
    <xf numFmtId="0" fontId="3" fillId="0" borderId="16" xfId="2" applyFont="1" applyBorder="1" applyAlignment="1">
      <alignment horizontal="center" vertical="center" wrapText="1"/>
    </xf>
    <xf numFmtId="0" fontId="14" fillId="17" borderId="6" xfId="2" applyFont="1" applyFill="1" applyBorder="1" applyAlignment="1">
      <alignment horizontal="center" vertical="center"/>
    </xf>
    <xf numFmtId="0" fontId="14" fillId="0" borderId="16"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16" xfId="2" applyFont="1" applyBorder="1" applyAlignment="1">
      <alignment horizontal="center" vertical="center" wrapText="1"/>
    </xf>
    <xf numFmtId="0" fontId="9" fillId="0" borderId="16" xfId="2" applyFont="1" applyBorder="1" applyAlignment="1">
      <alignment horizontal="center" vertical="center" wrapText="1"/>
    </xf>
    <xf numFmtId="14" fontId="12" fillId="0" borderId="38" xfId="2" applyNumberFormat="1" applyFont="1" applyBorder="1" applyAlignment="1" applyProtection="1">
      <alignment horizontal="center" vertical="center" wrapText="1"/>
      <protection locked="0"/>
    </xf>
    <xf numFmtId="0" fontId="4" fillId="0" borderId="0" xfId="2" applyFont="1" applyAlignment="1" applyProtection="1">
      <alignment horizontal="center"/>
      <protection locked="0"/>
    </xf>
    <xf numFmtId="14" fontId="71" fillId="0" borderId="16" xfId="2" applyNumberFormat="1" applyFont="1" applyBorder="1" applyAlignment="1" applyProtection="1">
      <alignment horizontal="center" vertical="center" wrapText="1"/>
      <protection locked="0"/>
    </xf>
    <xf numFmtId="0" fontId="36" fillId="0" borderId="6" xfId="2" applyFont="1" applyBorder="1" applyAlignment="1" applyProtection="1">
      <alignment horizontal="left" vertical="center" wrapText="1"/>
      <protection locked="0"/>
    </xf>
    <xf numFmtId="0" fontId="4" fillId="0" borderId="6" xfId="2" applyFont="1" applyBorder="1" applyAlignment="1" applyProtection="1">
      <alignment horizontal="center" vertical="center" wrapText="1"/>
      <protection locked="0"/>
    </xf>
    <xf numFmtId="0" fontId="4" fillId="0" borderId="38" xfId="2" applyFont="1" applyBorder="1" applyAlignment="1" applyProtection="1">
      <alignment horizontal="center" vertical="center" wrapText="1"/>
      <protection locked="0"/>
    </xf>
    <xf numFmtId="0" fontId="87" fillId="0" borderId="33" xfId="2" applyFont="1" applyBorder="1" applyAlignment="1">
      <alignment horizontal="left" vertical="center" wrapText="1"/>
    </xf>
    <xf numFmtId="0" fontId="89" fillId="0" borderId="12" xfId="2" applyFont="1" applyBorder="1" applyAlignment="1" applyProtection="1">
      <alignment horizontal="center" vertical="center" wrapText="1"/>
      <protection locked="0"/>
    </xf>
    <xf numFmtId="0" fontId="12" fillId="0" borderId="36" xfId="2" applyFont="1" applyBorder="1" applyAlignment="1" applyProtection="1">
      <alignment horizontal="justify" vertical="center" wrapText="1"/>
      <protection locked="0"/>
    </xf>
    <xf numFmtId="0" fontId="12" fillId="0" borderId="6" xfId="2" applyFont="1" applyBorder="1" applyAlignment="1" applyProtection="1">
      <alignment horizontal="justify" vertical="center"/>
      <protection locked="0"/>
    </xf>
    <xf numFmtId="0" fontId="12" fillId="0" borderId="41" xfId="2" applyFont="1" applyBorder="1" applyAlignment="1" applyProtection="1">
      <alignment horizontal="justify" vertical="center" wrapText="1"/>
      <protection locked="0"/>
    </xf>
    <xf numFmtId="0" fontId="9" fillId="0" borderId="39" xfId="2" applyFont="1" applyBorder="1" applyAlignment="1" applyProtection="1">
      <alignment horizontal="center" vertical="center" wrapText="1"/>
      <protection locked="0"/>
    </xf>
    <xf numFmtId="0" fontId="9" fillId="0" borderId="36" xfId="2" applyFont="1" applyBorder="1" applyAlignment="1" applyProtection="1">
      <alignment horizontal="center" vertical="center" wrapText="1"/>
      <protection locked="0"/>
    </xf>
    <xf numFmtId="0" fontId="10" fillId="2" borderId="36" xfId="2" applyFont="1" applyFill="1" applyBorder="1" applyAlignment="1">
      <alignment horizontal="center" vertical="center"/>
    </xf>
    <xf numFmtId="0" fontId="13" fillId="0" borderId="49" xfId="2" applyFont="1" applyBorder="1" applyAlignment="1">
      <alignment horizontal="justify" vertical="top" wrapText="1"/>
    </xf>
    <xf numFmtId="0" fontId="2" fillId="0" borderId="50" xfId="2" applyFont="1" applyBorder="1" applyAlignment="1" applyProtection="1">
      <alignment horizontal="center" vertical="center" wrapText="1"/>
      <protection locked="0"/>
    </xf>
    <xf numFmtId="1" fontId="13" fillId="0" borderId="50" xfId="2" applyNumberFormat="1" applyFont="1" applyBorder="1" applyAlignment="1">
      <alignment horizontal="center" vertical="center"/>
    </xf>
    <xf numFmtId="1" fontId="14" fillId="0" borderId="51" xfId="2" applyNumberFormat="1" applyFont="1" applyBorder="1" applyAlignment="1">
      <alignment horizontal="center" vertical="center" wrapText="1"/>
    </xf>
    <xf numFmtId="0" fontId="3" fillId="0" borderId="36" xfId="2" applyFont="1" applyBorder="1" applyAlignment="1">
      <alignment horizontal="center" vertical="center" wrapText="1"/>
    </xf>
    <xf numFmtId="0" fontId="14" fillId="0" borderId="36" xfId="2" applyFont="1" applyBorder="1" applyAlignment="1">
      <alignment horizontal="center" vertical="center" wrapText="1"/>
    </xf>
    <xf numFmtId="0" fontId="15" fillId="0" borderId="36" xfId="2" applyFont="1" applyBorder="1" applyAlignment="1">
      <alignment horizontal="center" vertical="center" wrapText="1"/>
    </xf>
    <xf numFmtId="0" fontId="9" fillId="0" borderId="36" xfId="2" applyFont="1" applyBorder="1" applyAlignment="1">
      <alignment horizontal="center" vertical="center" wrapText="1"/>
    </xf>
    <xf numFmtId="0" fontId="12" fillId="0" borderId="41" xfId="2" applyFont="1" applyBorder="1" applyAlignment="1" applyProtection="1">
      <alignment horizontal="justify" vertical="center"/>
      <protection locked="0"/>
    </xf>
    <xf numFmtId="0" fontId="12" fillId="0" borderId="41" xfId="2" applyFont="1" applyBorder="1" applyAlignment="1" applyProtection="1">
      <alignment horizontal="center" vertical="center" wrapText="1"/>
      <protection locked="0"/>
    </xf>
    <xf numFmtId="14" fontId="71" fillId="0" borderId="36" xfId="2" applyNumberFormat="1" applyFont="1" applyBorder="1" applyAlignment="1" applyProtection="1">
      <alignment horizontal="center" vertical="center" wrapText="1"/>
      <protection locked="0"/>
    </xf>
    <xf numFmtId="0" fontId="71" fillId="0" borderId="6" xfId="2" applyFont="1" applyBorder="1" applyAlignment="1" applyProtection="1">
      <alignment horizontal="left" vertical="center" wrapText="1"/>
      <protection locked="0"/>
    </xf>
    <xf numFmtId="0" fontId="4" fillId="0" borderId="41" xfId="2" applyFont="1" applyBorder="1" applyAlignment="1" applyProtection="1">
      <alignment horizontal="center" vertical="center" wrapText="1"/>
      <protection locked="0"/>
    </xf>
    <xf numFmtId="0" fontId="91" fillId="0" borderId="33" xfId="2" applyFont="1" applyBorder="1" applyAlignment="1">
      <alignment horizontal="left" vertical="center"/>
    </xf>
    <xf numFmtId="0" fontId="13" fillId="0" borderId="28" xfId="2" applyFont="1" applyBorder="1" applyAlignment="1" applyProtection="1">
      <alignment horizontal="center" vertical="center" wrapText="1"/>
      <protection locked="0"/>
    </xf>
    <xf numFmtId="0" fontId="13" fillId="0" borderId="0" xfId="2" applyFont="1" applyAlignment="1">
      <alignment vertical="top" wrapText="1"/>
    </xf>
    <xf numFmtId="0" fontId="13" fillId="18" borderId="6" xfId="2" applyFont="1" applyFill="1" applyBorder="1" applyAlignment="1">
      <alignment horizontal="center" vertical="center" wrapText="1"/>
    </xf>
    <xf numFmtId="0" fontId="24" fillId="0" borderId="55" xfId="2" applyFont="1" applyBorder="1" applyAlignment="1">
      <alignment horizontal="center" vertical="center" wrapText="1"/>
    </xf>
    <xf numFmtId="0" fontId="24" fillId="17" borderId="6" xfId="2" applyFont="1" applyFill="1" applyBorder="1" applyAlignment="1">
      <alignment horizontal="center" vertical="center" wrapText="1"/>
    </xf>
    <xf numFmtId="0" fontId="14" fillId="18" borderId="16" xfId="2" applyFont="1" applyFill="1" applyBorder="1" applyAlignment="1">
      <alignment horizontal="center" vertical="center" wrapText="1"/>
    </xf>
    <xf numFmtId="0" fontId="2" fillId="19" borderId="38" xfId="2" applyFont="1" applyFill="1" applyBorder="1" applyAlignment="1" applyProtection="1">
      <alignment horizontal="justify" vertical="center" wrapText="1"/>
      <protection locked="0"/>
    </xf>
    <xf numFmtId="0" fontId="2" fillId="0" borderId="0" xfId="2" applyFont="1" applyAlignment="1" applyProtection="1">
      <alignment horizontal="justify" vertical="center" wrapText="1"/>
      <protection locked="0"/>
    </xf>
    <xf numFmtId="0" fontId="24" fillId="0" borderId="51" xfId="2" applyFont="1" applyBorder="1" applyAlignment="1">
      <alignment horizontal="center" vertical="center" wrapText="1"/>
    </xf>
    <xf numFmtId="0" fontId="14" fillId="18" borderId="36" xfId="2" applyFont="1" applyFill="1" applyBorder="1" applyAlignment="1">
      <alignment horizontal="center" vertical="center" wrapText="1"/>
    </xf>
    <xf numFmtId="0" fontId="2" fillId="19" borderId="40" xfId="2" applyFont="1" applyFill="1" applyBorder="1" applyAlignment="1" applyProtection="1">
      <alignment horizontal="justify" vertical="center" wrapText="1"/>
      <protection locked="0"/>
    </xf>
    <xf numFmtId="1" fontId="7" fillId="0" borderId="50" xfId="2" applyNumberFormat="1" applyFont="1" applyBorder="1" applyAlignment="1">
      <alignment horizontal="center" vertical="center"/>
    </xf>
    <xf numFmtId="0" fontId="4" fillId="0" borderId="38" xfId="2" applyFont="1" applyBorder="1" applyAlignment="1" applyProtection="1">
      <alignment horizontal="center" vertical="center"/>
      <protection locked="0"/>
    </xf>
    <xf numFmtId="0" fontId="24" fillId="0" borderId="56" xfId="2" applyFont="1" applyBorder="1" applyAlignment="1" applyProtection="1">
      <alignment horizontal="center" vertical="center" wrapText="1"/>
      <protection locked="0"/>
    </xf>
    <xf numFmtId="0" fontId="12" fillId="0" borderId="57" xfId="2" applyFont="1" applyBorder="1" applyAlignment="1" applyProtection="1">
      <alignment horizontal="justify" vertical="center" wrapText="1"/>
      <protection locked="0"/>
    </xf>
    <xf numFmtId="0" fontId="12" fillId="0" borderId="58" xfId="2" applyFont="1" applyBorder="1" applyAlignment="1" applyProtection="1">
      <alignment horizontal="justify" vertical="center"/>
      <protection locked="0"/>
    </xf>
    <xf numFmtId="0" fontId="12" fillId="0" borderId="59" xfId="2" applyFont="1" applyBorder="1" applyAlignment="1" applyProtection="1">
      <alignment horizontal="justify" vertical="center" wrapText="1"/>
      <protection locked="0"/>
    </xf>
    <xf numFmtId="0" fontId="9" fillId="0" borderId="60" xfId="2" applyFont="1" applyBorder="1" applyAlignment="1" applyProtection="1">
      <alignment horizontal="center" vertical="center" wrapText="1"/>
      <protection locked="0"/>
    </xf>
    <xf numFmtId="0" fontId="9" fillId="0" borderId="58" xfId="2" applyFont="1" applyBorder="1" applyAlignment="1" applyProtection="1">
      <alignment horizontal="center" vertical="center" wrapText="1"/>
      <protection locked="0"/>
    </xf>
    <xf numFmtId="0" fontId="9" fillId="0" borderId="57" xfId="2" applyFont="1" applyBorder="1" applyAlignment="1" applyProtection="1">
      <alignment horizontal="center" vertical="center" wrapText="1"/>
      <protection locked="0"/>
    </xf>
    <xf numFmtId="0" fontId="10" fillId="2" borderId="57" xfId="2" applyFont="1" applyFill="1" applyBorder="1" applyAlignment="1">
      <alignment horizontal="center" vertical="center"/>
    </xf>
    <xf numFmtId="0" fontId="6" fillId="0" borderId="58" xfId="2" applyFont="1" applyBorder="1" applyAlignment="1" applyProtection="1">
      <alignment horizontal="justify" vertical="center" wrapText="1"/>
      <protection locked="0"/>
    </xf>
    <xf numFmtId="0" fontId="13" fillId="0" borderId="61" xfId="2" applyFont="1" applyBorder="1" applyAlignment="1">
      <alignment horizontal="justify" vertical="top" wrapText="1"/>
    </xf>
    <xf numFmtId="0" fontId="2" fillId="0" borderId="62" xfId="2" applyFont="1" applyBorder="1" applyAlignment="1" applyProtection="1">
      <alignment horizontal="center" vertical="center" wrapText="1"/>
      <protection locked="0"/>
    </xf>
    <xf numFmtId="1" fontId="13" fillId="0" borderId="62" xfId="2" applyNumberFormat="1" applyFont="1" applyBorder="1" applyAlignment="1">
      <alignment horizontal="center" vertical="center"/>
    </xf>
    <xf numFmtId="0" fontId="24" fillId="0" borderId="63" xfId="2" applyFont="1" applyBorder="1" applyAlignment="1">
      <alignment horizontal="center" vertical="center" wrapText="1"/>
    </xf>
    <xf numFmtId="0" fontId="3" fillId="0" borderId="57" xfId="2" applyFont="1" applyBorder="1" applyAlignment="1">
      <alignment horizontal="center" vertical="center" wrapText="1"/>
    </xf>
    <xf numFmtId="0" fontId="24" fillId="17" borderId="58" xfId="2" applyFont="1" applyFill="1" applyBorder="1" applyAlignment="1">
      <alignment horizontal="center" vertical="center" wrapText="1"/>
    </xf>
    <xf numFmtId="0" fontId="14" fillId="0" borderId="57" xfId="2" applyFont="1" applyBorder="1" applyAlignment="1">
      <alignment horizontal="center" vertical="center" wrapText="1"/>
    </xf>
    <xf numFmtId="0" fontId="14" fillId="18" borderId="57" xfId="2" applyFont="1" applyFill="1" applyBorder="1" applyAlignment="1">
      <alignment horizontal="center" vertical="center" wrapText="1"/>
    </xf>
    <xf numFmtId="0" fontId="15" fillId="0" borderId="57" xfId="2" applyFont="1" applyBorder="1" applyAlignment="1">
      <alignment horizontal="center" vertical="center" wrapText="1"/>
    </xf>
    <xf numFmtId="0" fontId="9" fillId="0" borderId="57" xfId="2" applyFont="1" applyBorder="1" applyAlignment="1">
      <alignment horizontal="center" vertical="center" wrapText="1"/>
    </xf>
    <xf numFmtId="0" fontId="4" fillId="0" borderId="59" xfId="2" applyFont="1" applyBorder="1" applyAlignment="1" applyProtection="1">
      <alignment horizontal="center" vertical="center"/>
      <protection locked="0"/>
    </xf>
    <xf numFmtId="14" fontId="71" fillId="0" borderId="57" xfId="2" applyNumberFormat="1" applyFont="1" applyBorder="1" applyAlignment="1" applyProtection="1">
      <alignment horizontal="center" vertical="center" wrapText="1"/>
      <protection locked="0"/>
    </xf>
    <xf numFmtId="0" fontId="71" fillId="0" borderId="58" xfId="2" applyFont="1" applyBorder="1" applyAlignment="1" applyProtection="1">
      <alignment horizontal="left" vertical="center" wrapText="1"/>
      <protection locked="0"/>
    </xf>
    <xf numFmtId="0" fontId="4" fillId="0" borderId="58" xfId="2" applyFont="1" applyBorder="1" applyAlignment="1" applyProtection="1">
      <alignment horizontal="center" vertical="center" wrapText="1"/>
      <protection locked="0"/>
    </xf>
    <xf numFmtId="0" fontId="4" fillId="0" borderId="59" xfId="2" applyFont="1" applyBorder="1" applyAlignment="1" applyProtection="1">
      <alignment horizontal="center" vertical="center" wrapText="1"/>
      <protection locked="0"/>
    </xf>
    <xf numFmtId="0" fontId="91" fillId="0" borderId="9" xfId="2" applyFont="1" applyBorder="1" applyAlignment="1">
      <alignment horizontal="left" vertical="center"/>
    </xf>
    <xf numFmtId="0" fontId="13" fillId="0" borderId="56" xfId="2" applyFont="1" applyBorder="1" applyAlignment="1" applyProtection="1">
      <alignment horizontal="center" vertical="center" wrapText="1"/>
      <protection locked="0"/>
    </xf>
    <xf numFmtId="0" fontId="85" fillId="0" borderId="0" xfId="2" applyAlignment="1">
      <alignment wrapText="1"/>
    </xf>
  </cellXfs>
  <cellStyles count="3">
    <cellStyle name="Normal" xfId="0" builtinId="0"/>
    <cellStyle name="Normal 2" xfId="1" xr:uid="{1D2B46F8-79ED-4A70-92B8-177CD77DD755}"/>
    <cellStyle name="Normal 3" xfId="2" xr:uid="{D45814B6-CF50-4D82-A09B-0705D470B88D}"/>
  </cellStyles>
  <dxfs count="96">
    <dxf>
      <fill>
        <patternFill patternType="solid">
          <bgColor rgb="FFFFFF00"/>
        </patternFill>
      </fill>
    </dxf>
    <dxf>
      <fill>
        <patternFill patternType="solid">
          <bgColor rgb="FFEC6114"/>
        </patternFill>
      </fill>
    </dxf>
    <dxf>
      <fill>
        <patternFill patternType="solid">
          <bgColor rgb="FFFF0000"/>
        </patternFill>
      </fill>
    </dxf>
    <dxf>
      <fill>
        <patternFill patternType="solid">
          <bgColor rgb="FFFFFF00"/>
        </patternFill>
      </fill>
    </dxf>
    <dxf>
      <fill>
        <patternFill patternType="solid">
          <bgColor rgb="FFEC6114"/>
        </patternFill>
      </fill>
    </dxf>
    <dxf>
      <fill>
        <patternFill patternType="solid">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B1DA8309-CE64-4DE7-A2EC-498533D9A1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20DD8FBA-4268-4173-89F0-5F5E7720D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5BD8525C-37BF-4CB5-9F7B-2F02AC6A0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323850</xdr:colOff>
      <xdr:row>0</xdr:row>
      <xdr:rowOff>57150</xdr:rowOff>
    </xdr:from>
    <xdr:ext cx="1123950" cy="1276350"/>
    <xdr:pic>
      <xdr:nvPicPr>
        <xdr:cNvPr id="2" name="image1.jpg">
          <a:extLst>
            <a:ext uri="{FF2B5EF4-FFF2-40B4-BE49-F238E27FC236}">
              <a16:creationId xmlns:a16="http://schemas.microsoft.com/office/drawing/2014/main" id="{5D07872A-4A32-43A3-940F-2F6511DE5678}"/>
            </a:ext>
          </a:extLst>
        </xdr:cNvPr>
        <xdr:cNvPicPr preferRelativeResize="0"/>
      </xdr:nvPicPr>
      <xdr:blipFill>
        <a:blip xmlns:r="http://schemas.openxmlformats.org/officeDocument/2006/relationships" r:embed="rId1" cstate="print"/>
        <a:stretch>
          <a:fillRect/>
        </a:stretch>
      </xdr:blipFill>
      <xdr:spPr>
        <a:xfrm>
          <a:off x="323850" y="57150"/>
          <a:ext cx="1123950" cy="12763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95AA89A2-6CBC-49B1-BF11-EFB158168C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57150</xdr:rowOff>
    </xdr:from>
    <xdr:ext cx="1123950" cy="1285875"/>
    <xdr:pic>
      <xdr:nvPicPr>
        <xdr:cNvPr id="2" name="image1.jpg">
          <a:extLst>
            <a:ext uri="{FF2B5EF4-FFF2-40B4-BE49-F238E27FC236}">
              <a16:creationId xmlns:a16="http://schemas.microsoft.com/office/drawing/2014/main" id="{FD99A364-75BF-4322-91B7-004AE3CF092D}"/>
            </a:ext>
          </a:extLst>
        </xdr:cNvPr>
        <xdr:cNvPicPr preferRelativeResize="0"/>
      </xdr:nvPicPr>
      <xdr:blipFill>
        <a:blip xmlns:r="http://schemas.openxmlformats.org/officeDocument/2006/relationships" r:embed="rId1" cstate="print"/>
        <a:stretch>
          <a:fillRect/>
        </a:stretch>
      </xdr:blipFill>
      <xdr:spPr>
        <a:xfrm>
          <a:off x="323850" y="57150"/>
          <a:ext cx="1123950" cy="12858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323850</xdr:colOff>
      <xdr:row>0</xdr:row>
      <xdr:rowOff>57150</xdr:rowOff>
    </xdr:from>
    <xdr:ext cx="1123950" cy="1276350"/>
    <xdr:pic>
      <xdr:nvPicPr>
        <xdr:cNvPr id="2" name="image1.jpg">
          <a:extLst>
            <a:ext uri="{FF2B5EF4-FFF2-40B4-BE49-F238E27FC236}">
              <a16:creationId xmlns:a16="http://schemas.microsoft.com/office/drawing/2014/main" id="{D3102230-4801-486B-98CA-80A91C10A1AF}"/>
            </a:ext>
          </a:extLst>
        </xdr:cNvPr>
        <xdr:cNvPicPr preferRelativeResize="0"/>
      </xdr:nvPicPr>
      <xdr:blipFill>
        <a:blip xmlns:r="http://schemas.openxmlformats.org/officeDocument/2006/relationships" r:embed="rId1" cstate="print"/>
        <a:stretch>
          <a:fillRect/>
        </a:stretch>
      </xdr:blipFill>
      <xdr:spPr>
        <a:xfrm>
          <a:off x="323850" y="57150"/>
          <a:ext cx="1123950" cy="127635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33916C58-F773-436B-AB2F-6F177F5CEF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D3BDD2AF-7F7C-466E-AD4B-FA5CCABB8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pa%20Riesgos%20Corrupcion%202024%20Gestion%20Desarrollo%20Humano%203er%20Monitoreo%20Ene-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pa%20Riesgos%20Corrupcion%202024%20Gesti&#243;n%20Ambiental%203er%20Monitoreo%20Ene-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pa%20de%20Riesgos%20de%20Corrupcion%202024%20-%20Gestion%20Juridica%203er%20monitore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apa%20de%20riesgos%20de%20Corrupci&#243;n%202024-%20Gesti&#243;n%20Financiera%203er%20cuatrimest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apa%20de%20Riesgos%20de%20Corrupcion%202024%20-%20%20Gestion%20Contractual%203er%20monitoreo-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apa%20de%20Riesgos%20de%20Corrupcion%202024%20-%20Gesti&#243;n%20de%20Inventarios,%20Alma&#233;n%20y%20Economato%203er%20monitore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apa%20de%20Riesgos%20de%20Corrupci&#243;n%202024%20-%20Gesti&#243;n%20Documental%203er%20monitore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apa%20de%20Riesgos%20de%20Corrupci&#243;n%202024%20-%20Gesti&#243;n%20de%20Servicios%20Administrativos%203er%20monitore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apa%20de%20Riesgos%20de%20Corrupci&#243;n%202024%20-%20Gesti&#243;n%20de%20Adecuaci&#243;n%20y%20Mantenimiento%20de%20Bienes%203er%20monitor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Datos"/>
      <sheetName val="ENCUESTA DE IMPACTO -R1"/>
      <sheetName val="R2"/>
      <sheetName val="ENCUESTA DE IMPACTO -R2"/>
      <sheetName val="R3"/>
      <sheetName val="ENCUESTA DE IMPACTO -R3"/>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Datos"/>
      <sheetName val="ENCUESTA DE IMPACTO - R1"/>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ENCUESTA DE IMPACTO - R1"/>
      <sheetName val="Datos"/>
      <sheetName val="R2"/>
      <sheetName val="ENCUESTA DE IMPACTO - R2"/>
      <sheetName val="R3"/>
      <sheetName val="ENCUESTA DE IMPACTO - R3"/>
    </sheetNames>
    <sheetDataSet>
      <sheetData sheetId="0" refreshError="1"/>
      <sheetData sheetId="1" refreshError="1"/>
      <sheetData sheetId="2">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Datos"/>
      <sheetName val="ENCUESTA DE IMPACTO - R1"/>
      <sheetName val="R2"/>
      <sheetName val="ENCUESTA DE IMPACTO - R2"/>
      <sheetName val="R3"/>
      <sheetName val="ENCUESTA DE IMPACTO - R3"/>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Datos"/>
      <sheetName val="ENCUESTA DE IMPACTO - R1"/>
      <sheetName val="R2"/>
      <sheetName val="ENCUESTA DE IMPACTO - R2"/>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1"/>
      <sheetName val="ENCUESTA DE IMPACTO - R1"/>
    </sheetNames>
    <sheetDataSet>
      <sheetData sheetId="0">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3714-A0CF-443C-BE0D-B285BC90566C}">
  <dimension ref="A1:AJ36"/>
  <sheetViews>
    <sheetView showGridLines="0" topLeftCell="A10" zoomScale="60" zoomScaleNormal="60" zoomScaleSheetLayoutView="50" workbookViewId="0">
      <selection activeCell="C16" sqref="C16:C22"/>
    </sheetView>
  </sheetViews>
  <sheetFormatPr baseColWidth="10" defaultColWidth="11.42578125" defaultRowHeight="15"/>
  <cols>
    <col min="1" max="1" width="36.85546875" customWidth="1"/>
    <col min="2" max="4" width="32.5703125" customWidth="1"/>
    <col min="5" max="6" width="20.85546875" customWidth="1"/>
    <col min="7" max="7" width="20.85546875" hidden="1" customWidth="1"/>
    <col min="8" max="8" width="25.42578125" customWidth="1"/>
    <col min="9" max="9" width="44.42578125" customWidth="1"/>
    <col min="10" max="10" width="53.7109375" customWidth="1"/>
    <col min="11" max="11" width="24.5703125" customWidth="1"/>
    <col min="12" max="12" width="11.42578125" customWidth="1"/>
    <col min="13" max="15" width="24.5703125" customWidth="1"/>
    <col min="16" max="16" width="19.7109375" customWidth="1"/>
    <col min="17" max="20" width="25.140625" customWidth="1"/>
    <col min="21" max="21" width="16.5703125" customWidth="1"/>
    <col min="22" max="22" width="39.42578125" customWidth="1"/>
    <col min="23" max="24" width="25.42578125" customWidth="1"/>
    <col min="25" max="25" width="11.42578125" customWidth="1"/>
    <col min="26" max="26" width="15.140625" customWidth="1"/>
    <col min="27" max="27" width="54.5703125" customWidth="1"/>
    <col min="28" max="28" width="33.42578125" customWidth="1"/>
    <col min="29" max="29" width="31.710937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c r="A1" s="1"/>
      <c r="B1" s="2" t="s">
        <v>0</v>
      </c>
      <c r="C1" s="3"/>
      <c r="D1" s="3"/>
      <c r="E1" s="3"/>
      <c r="F1" s="3"/>
      <c r="G1" s="3"/>
      <c r="H1" s="3"/>
      <c r="I1" s="3"/>
      <c r="J1" s="3"/>
      <c r="K1" s="3"/>
      <c r="L1" s="3"/>
      <c r="M1" s="3"/>
      <c r="N1" s="3"/>
      <c r="O1" s="3"/>
      <c r="P1" s="3"/>
      <c r="Q1" s="3"/>
      <c r="R1" s="3"/>
      <c r="S1" s="3"/>
      <c r="T1" s="3"/>
      <c r="U1" s="3"/>
      <c r="V1" s="3"/>
      <c r="W1" s="3"/>
      <c r="X1" s="3"/>
      <c r="Y1" s="3"/>
      <c r="Z1" s="3"/>
      <c r="AA1" s="3"/>
      <c r="AB1" s="3"/>
      <c r="AC1" s="4"/>
      <c r="AD1" s="5" t="s">
        <v>1</v>
      </c>
      <c r="AE1" s="6"/>
      <c r="AF1" s="6"/>
      <c r="AG1" s="7" t="s">
        <v>2</v>
      </c>
      <c r="AH1" s="8"/>
      <c r="AI1" s="8"/>
      <c r="AJ1" s="8"/>
    </row>
    <row r="2" spans="1:36" ht="27" customHeight="1" thickBot="1">
      <c r="A2" s="1"/>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1"/>
      <c r="AD2" s="5" t="s">
        <v>3</v>
      </c>
      <c r="AE2" s="6"/>
      <c r="AF2" s="6"/>
      <c r="AG2" s="12" t="s">
        <v>4</v>
      </c>
      <c r="AH2" s="8"/>
      <c r="AI2" s="8"/>
      <c r="AJ2" s="8"/>
    </row>
    <row r="3" spans="1:36" ht="27" customHeight="1">
      <c r="A3" s="1"/>
      <c r="B3" s="2" t="s">
        <v>5</v>
      </c>
      <c r="C3" s="3"/>
      <c r="D3" s="3"/>
      <c r="E3" s="3"/>
      <c r="F3" s="3"/>
      <c r="G3" s="3"/>
      <c r="H3" s="3"/>
      <c r="I3" s="3"/>
      <c r="J3" s="3"/>
      <c r="K3" s="3"/>
      <c r="L3" s="3"/>
      <c r="M3" s="3"/>
      <c r="N3" s="3"/>
      <c r="O3" s="3"/>
      <c r="P3" s="3"/>
      <c r="Q3" s="3"/>
      <c r="R3" s="3"/>
      <c r="S3" s="3"/>
      <c r="T3" s="3"/>
      <c r="U3" s="3"/>
      <c r="V3" s="3"/>
      <c r="W3" s="3"/>
      <c r="X3" s="3"/>
      <c r="Y3" s="3"/>
      <c r="Z3" s="3"/>
      <c r="AA3" s="3"/>
      <c r="AB3" s="3"/>
      <c r="AC3" s="4"/>
      <c r="AD3" s="5" t="s">
        <v>6</v>
      </c>
      <c r="AE3" s="6"/>
      <c r="AF3" s="6"/>
      <c r="AG3" s="7" t="s">
        <v>7</v>
      </c>
      <c r="AH3" s="8"/>
      <c r="AI3" s="8"/>
      <c r="AJ3" s="8"/>
    </row>
    <row r="4" spans="1:36" ht="27" customHeight="1" thickBot="1">
      <c r="A4" s="1"/>
      <c r="B4" s="9"/>
      <c r="C4" s="10"/>
      <c r="D4" s="10"/>
      <c r="E4" s="10"/>
      <c r="F4" s="10"/>
      <c r="G4" s="10"/>
      <c r="H4" s="10"/>
      <c r="I4" s="10"/>
      <c r="J4" s="10"/>
      <c r="K4" s="10"/>
      <c r="L4" s="10"/>
      <c r="M4" s="10"/>
      <c r="N4" s="10"/>
      <c r="O4" s="10"/>
      <c r="P4" s="10"/>
      <c r="Q4" s="10"/>
      <c r="R4" s="10"/>
      <c r="S4" s="10"/>
      <c r="T4" s="10"/>
      <c r="U4" s="10"/>
      <c r="V4" s="10"/>
      <c r="W4" s="10"/>
      <c r="X4" s="10"/>
      <c r="Y4" s="10"/>
      <c r="Z4" s="10"/>
      <c r="AA4" s="10"/>
      <c r="AB4" s="10"/>
      <c r="AC4" s="11"/>
      <c r="AD4" s="5" t="s">
        <v>8</v>
      </c>
      <c r="AE4" s="6"/>
      <c r="AF4" s="6"/>
      <c r="AG4" s="13">
        <v>44838</v>
      </c>
      <c r="AH4" s="8"/>
      <c r="AI4" s="8"/>
      <c r="AJ4" s="8"/>
    </row>
    <row r="5" spans="1:36" ht="27" customHeight="1" thickBot="1">
      <c r="A5" s="14"/>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6"/>
      <c r="AD5" s="17"/>
      <c r="AE5" s="8"/>
      <c r="AF5" s="8"/>
      <c r="AG5" s="8"/>
      <c r="AH5" s="8"/>
      <c r="AI5" s="8"/>
      <c r="AJ5" s="8"/>
    </row>
    <row r="6" spans="1:36" ht="59.25" customHeight="1" thickBot="1">
      <c r="A6" s="18" t="s">
        <v>9</v>
      </c>
      <c r="B6" s="19" t="s">
        <v>10</v>
      </c>
      <c r="C6" s="20"/>
      <c r="D6" s="20"/>
      <c r="E6" s="20"/>
      <c r="F6" s="20"/>
      <c r="G6" s="20"/>
      <c r="H6" s="21"/>
      <c r="I6" s="15"/>
      <c r="J6" s="22"/>
      <c r="K6" s="23" t="s">
        <v>11</v>
      </c>
      <c r="L6" s="24"/>
      <c r="M6" s="25">
        <v>45321</v>
      </c>
      <c r="N6" s="26"/>
      <c r="O6" s="15"/>
      <c r="P6" s="15"/>
      <c r="Q6" s="15"/>
      <c r="R6" s="15"/>
      <c r="S6" s="15"/>
      <c r="T6" s="15"/>
      <c r="U6" s="15"/>
      <c r="V6" s="15"/>
      <c r="W6" s="15"/>
      <c r="X6" s="15"/>
      <c r="Y6" s="15"/>
      <c r="Z6" s="15"/>
      <c r="AA6" s="15"/>
      <c r="AB6" s="15"/>
      <c r="AC6" s="16"/>
      <c r="AD6" s="15"/>
      <c r="AE6" s="8"/>
      <c r="AF6" s="8"/>
      <c r="AG6" s="8"/>
      <c r="AH6" s="8"/>
      <c r="AI6" s="8"/>
      <c r="AJ6" s="8"/>
    </row>
    <row r="7" spans="1:36" ht="27" customHeight="1" thickBot="1">
      <c r="A7" s="27"/>
      <c r="B7" s="22"/>
      <c r="C7" s="22"/>
      <c r="D7" s="22"/>
      <c r="E7" s="22"/>
      <c r="F7" s="22"/>
      <c r="G7" s="22"/>
      <c r="H7" s="22"/>
      <c r="I7" s="22"/>
      <c r="J7" s="22"/>
      <c r="K7" s="22"/>
      <c r="L7" s="22"/>
      <c r="M7" s="22"/>
      <c r="N7" s="22"/>
      <c r="O7" s="15"/>
      <c r="P7" s="15"/>
      <c r="Q7" s="15"/>
      <c r="R7" s="15"/>
      <c r="S7" s="15"/>
      <c r="T7" s="15"/>
      <c r="U7" s="15"/>
      <c r="V7" s="15"/>
      <c r="W7" s="15"/>
      <c r="X7" s="15"/>
      <c r="Y7" s="15"/>
      <c r="Z7" s="15"/>
      <c r="AA7" s="15"/>
      <c r="AB7" s="15"/>
      <c r="AC7" s="16"/>
      <c r="AD7" s="15"/>
      <c r="AE7" s="8"/>
      <c r="AF7" s="8"/>
      <c r="AG7" s="8"/>
      <c r="AH7" s="8"/>
      <c r="AI7" s="8"/>
      <c r="AJ7" s="8"/>
    </row>
    <row r="8" spans="1:36" ht="59.25" customHeight="1" thickBot="1">
      <c r="A8" s="18" t="s">
        <v>12</v>
      </c>
      <c r="B8" s="28" t="s">
        <v>13</v>
      </c>
      <c r="C8" s="29"/>
      <c r="D8" s="29"/>
      <c r="E8" s="29"/>
      <c r="F8" s="29"/>
      <c r="G8" s="29"/>
      <c r="H8" s="29"/>
      <c r="I8" s="30"/>
      <c r="J8" s="15"/>
      <c r="K8" s="31" t="s">
        <v>14</v>
      </c>
      <c r="L8" s="32"/>
      <c r="M8" s="32" t="s">
        <v>15</v>
      </c>
      <c r="N8" s="32" t="s">
        <v>16</v>
      </c>
      <c r="O8" s="32" t="s">
        <v>17</v>
      </c>
      <c r="P8" s="15"/>
      <c r="Q8" s="15"/>
      <c r="R8" s="15"/>
      <c r="S8" s="15"/>
      <c r="T8" s="15"/>
      <c r="U8" s="15"/>
      <c r="V8" s="15"/>
      <c r="W8" s="15"/>
      <c r="X8" s="15"/>
      <c r="Y8" s="15"/>
      <c r="Z8" s="15"/>
      <c r="AA8" s="15"/>
      <c r="AB8" s="15"/>
      <c r="AC8" s="16"/>
      <c r="AD8" s="15"/>
      <c r="AE8" s="8"/>
      <c r="AF8" s="8"/>
      <c r="AG8" s="8"/>
      <c r="AH8" s="8"/>
      <c r="AI8" s="8"/>
      <c r="AJ8" s="8"/>
    </row>
    <row r="9" spans="1:36" ht="59.25" customHeight="1" thickBot="1">
      <c r="A9" s="18" t="s">
        <v>18</v>
      </c>
      <c r="B9" s="28" t="s">
        <v>19</v>
      </c>
      <c r="C9" s="29"/>
      <c r="D9" s="29"/>
      <c r="E9" s="29"/>
      <c r="F9" s="29"/>
      <c r="G9" s="29"/>
      <c r="H9" s="29"/>
      <c r="I9" s="30"/>
      <c r="J9" s="15"/>
      <c r="K9" s="33"/>
      <c r="L9" s="34"/>
      <c r="M9" s="33"/>
      <c r="N9" s="33"/>
      <c r="O9" s="33" t="s">
        <v>20</v>
      </c>
      <c r="P9" s="15"/>
      <c r="Q9" s="15"/>
      <c r="R9" s="15"/>
      <c r="S9" s="15"/>
      <c r="T9" s="15"/>
      <c r="U9" s="15"/>
      <c r="V9" s="15"/>
      <c r="W9" s="15"/>
      <c r="X9" s="15"/>
      <c r="Y9" s="15"/>
      <c r="Z9" s="15"/>
      <c r="AA9" s="15"/>
      <c r="AB9" s="15"/>
      <c r="AC9" s="16"/>
      <c r="AD9" s="15"/>
      <c r="AE9" s="8"/>
      <c r="AF9" s="8"/>
      <c r="AG9" s="8"/>
      <c r="AH9" s="8"/>
      <c r="AI9" s="8"/>
      <c r="AJ9" s="8"/>
    </row>
    <row r="10" spans="1:36" ht="15.75" customHeight="1">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6"/>
      <c r="AD10" s="15"/>
      <c r="AE10" s="8"/>
      <c r="AF10" s="8"/>
      <c r="AG10" s="8"/>
      <c r="AH10" s="8"/>
      <c r="AI10" s="8"/>
      <c r="AJ10" s="8"/>
    </row>
    <row r="11" spans="1:36" ht="15.75" customHeight="1" thickBot="1">
      <c r="A11" s="35"/>
      <c r="B11" s="15"/>
      <c r="C11" s="15"/>
      <c r="D11" s="15"/>
      <c r="E11" s="15"/>
      <c r="F11" s="15"/>
      <c r="G11" s="15"/>
      <c r="H11" s="15"/>
      <c r="I11" s="15"/>
      <c r="J11" s="15"/>
      <c r="K11" s="15"/>
      <c r="L11" s="15"/>
      <c r="M11" s="15"/>
      <c r="N11" s="15"/>
      <c r="O11" s="15"/>
      <c r="P11" s="15"/>
      <c r="Q11" s="15"/>
      <c r="R11" s="15"/>
      <c r="S11" s="15"/>
      <c r="T11" s="15"/>
      <c r="U11" s="15"/>
      <c r="V11" s="15"/>
      <c r="W11" s="15"/>
      <c r="X11" s="15"/>
      <c r="Y11" s="15"/>
      <c r="Z11" s="36"/>
      <c r="AA11" s="36"/>
      <c r="AB11" s="36"/>
      <c r="AC11" s="37"/>
      <c r="AD11" s="38"/>
      <c r="AE11" s="8"/>
      <c r="AF11" s="8"/>
      <c r="AG11" s="8"/>
      <c r="AH11" s="8"/>
      <c r="AI11" s="8"/>
      <c r="AJ11" s="8"/>
    </row>
    <row r="12" spans="1:36">
      <c r="A12" s="39" t="s">
        <v>21</v>
      </c>
      <c r="B12" s="40"/>
      <c r="C12" s="40"/>
      <c r="D12" s="41"/>
      <c r="E12" s="42" t="s">
        <v>22</v>
      </c>
      <c r="F12" s="43"/>
      <c r="G12" s="43"/>
      <c r="H12" s="43"/>
      <c r="I12" s="43"/>
      <c r="J12" s="43"/>
      <c r="K12" s="43"/>
      <c r="L12" s="43"/>
      <c r="M12" s="43"/>
      <c r="N12" s="43"/>
      <c r="O12" s="43"/>
      <c r="P12" s="43"/>
      <c r="Q12" s="43"/>
      <c r="R12" s="43"/>
      <c r="S12" s="43"/>
      <c r="T12" s="43"/>
      <c r="U12" s="43"/>
      <c r="V12" s="43"/>
      <c r="W12" s="43"/>
      <c r="X12" s="44"/>
      <c r="Y12" s="45"/>
      <c r="Z12" s="46" t="s">
        <v>23</v>
      </c>
      <c r="AA12" s="47"/>
      <c r="AB12" s="47"/>
      <c r="AC12" s="47"/>
      <c r="AD12" s="48"/>
      <c r="AE12" s="8"/>
      <c r="AF12" s="46" t="s">
        <v>24</v>
      </c>
      <c r="AG12" s="48"/>
      <c r="AH12" s="8"/>
      <c r="AI12" s="8"/>
      <c r="AJ12" s="8"/>
    </row>
    <row r="13" spans="1:36" ht="27" customHeight="1">
      <c r="A13" s="49" t="s">
        <v>25</v>
      </c>
      <c r="B13" s="50" t="s">
        <v>26</v>
      </c>
      <c r="C13" s="50" t="s">
        <v>27</v>
      </c>
      <c r="D13" s="51" t="s">
        <v>28</v>
      </c>
      <c r="E13" s="52" t="s">
        <v>29</v>
      </c>
      <c r="F13" s="53"/>
      <c r="G13" s="53"/>
      <c r="H13" s="53"/>
      <c r="I13" s="54" t="s">
        <v>30</v>
      </c>
      <c r="J13" s="55"/>
      <c r="K13" s="55"/>
      <c r="L13" s="55"/>
      <c r="M13" s="55"/>
      <c r="N13" s="55"/>
      <c r="O13" s="55"/>
      <c r="P13" s="55"/>
      <c r="Q13" s="55"/>
      <c r="R13" s="56"/>
      <c r="S13" s="56"/>
      <c r="T13" s="54" t="s">
        <v>31</v>
      </c>
      <c r="U13" s="55"/>
      <c r="V13" s="55"/>
      <c r="W13" s="55"/>
      <c r="X13" s="57"/>
      <c r="Y13" s="45"/>
      <c r="Z13" s="58"/>
      <c r="AA13" s="59"/>
      <c r="AB13" s="59"/>
      <c r="AC13" s="59"/>
      <c r="AD13" s="60"/>
      <c r="AE13" s="8"/>
      <c r="AF13" s="58"/>
      <c r="AG13" s="60"/>
      <c r="AH13" s="61"/>
      <c r="AI13" s="61"/>
      <c r="AJ13" s="61"/>
    </row>
    <row r="14" spans="1:36" ht="24.75" customHeight="1" thickBot="1">
      <c r="A14" s="49"/>
      <c r="B14" s="50"/>
      <c r="C14" s="50"/>
      <c r="D14" s="51"/>
      <c r="E14" s="62" t="s">
        <v>32</v>
      </c>
      <c r="F14" s="63"/>
      <c r="G14" s="63"/>
      <c r="H14" s="63"/>
      <c r="I14" s="64" t="s">
        <v>33</v>
      </c>
      <c r="J14" s="65" t="s">
        <v>34</v>
      </c>
      <c r="K14" s="65" t="s">
        <v>35</v>
      </c>
      <c r="L14" s="66" t="s">
        <v>36</v>
      </c>
      <c r="M14" s="50" t="s">
        <v>37</v>
      </c>
      <c r="N14" s="67" t="s">
        <v>38</v>
      </c>
      <c r="O14" s="68" t="s">
        <v>39</v>
      </c>
      <c r="P14" s="50" t="s">
        <v>40</v>
      </c>
      <c r="Q14" s="68" t="s">
        <v>41</v>
      </c>
      <c r="R14" s="68" t="s">
        <v>42</v>
      </c>
      <c r="S14" s="69"/>
      <c r="T14" s="70" t="s">
        <v>43</v>
      </c>
      <c r="U14" s="50" t="s">
        <v>44</v>
      </c>
      <c r="V14" s="68" t="s">
        <v>45</v>
      </c>
      <c r="W14" s="50" t="s">
        <v>46</v>
      </c>
      <c r="X14" s="51"/>
      <c r="Y14" s="71"/>
      <c r="Z14" s="72"/>
      <c r="AA14" s="73"/>
      <c r="AB14" s="73"/>
      <c r="AC14" s="73"/>
      <c r="AD14" s="74"/>
      <c r="AE14" s="61"/>
      <c r="AF14" s="72"/>
      <c r="AG14" s="74"/>
      <c r="AH14" s="61"/>
      <c r="AI14" s="8"/>
      <c r="AJ14" s="61"/>
    </row>
    <row r="15" spans="1:36" ht="74.25" customHeight="1" thickBot="1">
      <c r="A15" s="75"/>
      <c r="B15" s="68"/>
      <c r="C15" s="68"/>
      <c r="D15" s="76"/>
      <c r="E15" s="77" t="s">
        <v>47</v>
      </c>
      <c r="F15" s="78" t="s">
        <v>48</v>
      </c>
      <c r="G15" s="79"/>
      <c r="H15" s="80" t="s">
        <v>49</v>
      </c>
      <c r="I15" s="70"/>
      <c r="J15" s="65"/>
      <c r="K15" s="65"/>
      <c r="L15" s="81"/>
      <c r="M15" s="50"/>
      <c r="N15" s="82"/>
      <c r="O15" s="82"/>
      <c r="P15" s="50"/>
      <c r="Q15" s="82"/>
      <c r="R15" s="82"/>
      <c r="S15" s="83"/>
      <c r="T15" s="84"/>
      <c r="U15" s="50"/>
      <c r="V15" s="82"/>
      <c r="W15" s="85" t="s">
        <v>50</v>
      </c>
      <c r="X15" s="86" t="s">
        <v>51</v>
      </c>
      <c r="Y15" s="71"/>
      <c r="Z15" s="87" t="s">
        <v>52</v>
      </c>
      <c r="AA15" s="88" t="s">
        <v>53</v>
      </c>
      <c r="AB15" s="88" t="s">
        <v>54</v>
      </c>
      <c r="AC15" s="88" t="s">
        <v>55</v>
      </c>
      <c r="AD15" s="89" t="s">
        <v>56</v>
      </c>
      <c r="AE15" s="61"/>
      <c r="AF15" s="87" t="s">
        <v>57</v>
      </c>
      <c r="AG15" s="90" t="s">
        <v>58</v>
      </c>
      <c r="AH15" s="61"/>
      <c r="AI15" s="8"/>
      <c r="AJ15" s="61"/>
    </row>
    <row r="16" spans="1:36" ht="98.25" customHeight="1">
      <c r="A16" s="91">
        <v>1</v>
      </c>
      <c r="B16" s="92" t="s">
        <v>59</v>
      </c>
      <c r="C16" s="93" t="s">
        <v>60</v>
      </c>
      <c r="D16" s="94" t="s">
        <v>61</v>
      </c>
      <c r="E16" s="95" t="s">
        <v>62</v>
      </c>
      <c r="F16" s="96" t="s">
        <v>63</v>
      </c>
      <c r="G16" s="97" t="str">
        <f>+CONCATENATE(E16," - ",F16)</f>
        <v>BAJA - MAYOR</v>
      </c>
      <c r="H16" s="98" t="str">
        <f>+VLOOKUP(G16,[1]Datos!D3:E17,2,FALSE)</f>
        <v>ALTO</v>
      </c>
      <c r="I16" s="93" t="s">
        <v>64</v>
      </c>
      <c r="J16" s="99" t="s">
        <v>65</v>
      </c>
      <c r="K16" s="100" t="s">
        <v>66</v>
      </c>
      <c r="L16" s="101">
        <f>IF(K16="ASIGNADO",15,IF(K16="NO ASIGNADO",0,""))</f>
        <v>15</v>
      </c>
      <c r="M16" s="102">
        <f>SUM(L16:L22)</f>
        <v>100</v>
      </c>
      <c r="N16" s="103" t="s">
        <v>67</v>
      </c>
      <c r="O16" s="104">
        <f>IF(O19="DÉBIL",0,IF(O19="MODERADO",50,IF(O19="FUERTE",100,"")))</f>
        <v>100</v>
      </c>
      <c r="P16" s="105" t="str">
        <f>IF(AND(M19="FUERTE",N16="FUERTE (SIEMPRE SE EJECUTA)"),"NO","SÍ")</f>
        <v>NO</v>
      </c>
      <c r="Q16" s="106" t="s">
        <v>68</v>
      </c>
      <c r="R16" s="107" t="str">
        <f>IF(AND(E16="MUY BAJA",Q19=2),"MUY BAJA",IF(AND(E16="BAJA",Q19=2),"MUY BAJA",IF(AND(E16="MEDIA",Q19=2),"MUY BAJA",IF(AND(E16="ALTA",Q19=2),"BAJA",IF(AND(E16="MUY ALTA",Q19=2),"MEDIA",IF(AND(E16="MUY BAJA",Q19=1),"MUY BAJA",IF(AND(E16="BAJA",Q19=1),"MUY BAJA",IF(AND(E16="MEDIA",Q19=1),"BAJA",IF(AND(E16="ALTA",Q19=1),"MEDIA",IF(AND(E16="MUY ALTA",Q19=1),"ALTA",E16))))))))))</f>
        <v>MUY BAJA</v>
      </c>
      <c r="S16" s="97" t="str">
        <f>+CONCATENATE(R16," - ",F16)</f>
        <v>MUY BAJA - MAYOR</v>
      </c>
      <c r="T16" s="98" t="str">
        <f>+VLOOKUP(S16,[1]Datos!$D$3:$E$17,2,FALSE)</f>
        <v>ALTO</v>
      </c>
      <c r="U16" s="108" t="s">
        <v>69</v>
      </c>
      <c r="V16" s="109" t="s">
        <v>70</v>
      </c>
      <c r="W16" s="110" t="s">
        <v>71</v>
      </c>
      <c r="X16" s="111" t="s">
        <v>72</v>
      </c>
      <c r="Y16" s="112"/>
      <c r="Z16" s="113">
        <v>45657</v>
      </c>
      <c r="AA16" s="114" t="s">
        <v>73</v>
      </c>
      <c r="AB16" s="115" t="s">
        <v>74</v>
      </c>
      <c r="AC16" s="115" t="s">
        <v>75</v>
      </c>
      <c r="AD16" s="116" t="s">
        <v>76</v>
      </c>
      <c r="AE16" s="8"/>
      <c r="AF16" s="117" t="s">
        <v>77</v>
      </c>
      <c r="AG16" s="118" t="s">
        <v>78</v>
      </c>
      <c r="AH16" s="8"/>
      <c r="AI16" s="8"/>
      <c r="AJ16" s="8"/>
    </row>
    <row r="17" spans="1:36" ht="98.25" customHeight="1">
      <c r="A17" s="91"/>
      <c r="B17" s="119"/>
      <c r="C17" s="120"/>
      <c r="D17" s="121"/>
      <c r="E17" s="122"/>
      <c r="F17" s="96"/>
      <c r="G17" s="123"/>
      <c r="H17" s="124"/>
      <c r="I17" s="120"/>
      <c r="J17" s="125" t="s">
        <v>79</v>
      </c>
      <c r="K17" s="126" t="s">
        <v>80</v>
      </c>
      <c r="L17" s="127">
        <f>IF(K17="ADECUADO",15,IF(K17="INADECUADO",0,""))</f>
        <v>15</v>
      </c>
      <c r="M17" s="128"/>
      <c r="N17" s="129"/>
      <c r="O17" s="104"/>
      <c r="P17" s="130"/>
      <c r="Q17" s="106"/>
      <c r="R17" s="131"/>
      <c r="S17" s="123"/>
      <c r="T17" s="124"/>
      <c r="U17" s="132"/>
      <c r="V17" s="133"/>
      <c r="W17" s="134"/>
      <c r="X17" s="135"/>
      <c r="Y17" s="112"/>
      <c r="Z17" s="136"/>
      <c r="AA17" s="137"/>
      <c r="AB17" s="138"/>
      <c r="AC17" s="138"/>
      <c r="AD17" s="139"/>
      <c r="AE17" s="8"/>
      <c r="AF17" s="139"/>
      <c r="AG17" s="140"/>
      <c r="AH17" s="8"/>
      <c r="AI17" s="8"/>
      <c r="AJ17" s="8"/>
    </row>
    <row r="18" spans="1:36" ht="30" customHeight="1">
      <c r="A18" s="91"/>
      <c r="B18" s="119"/>
      <c r="C18" s="120"/>
      <c r="D18" s="121"/>
      <c r="E18" s="122"/>
      <c r="F18" s="96"/>
      <c r="G18" s="123"/>
      <c r="H18" s="124"/>
      <c r="I18" s="120"/>
      <c r="J18" s="141" t="s">
        <v>81</v>
      </c>
      <c r="K18" s="126" t="s">
        <v>82</v>
      </c>
      <c r="L18" s="127">
        <f>IF(K18="OPORTUNA",15,IF(K18="INOPORTUNA",0,""))</f>
        <v>15</v>
      </c>
      <c r="M18" s="128"/>
      <c r="N18" s="129"/>
      <c r="O18" s="104"/>
      <c r="P18" s="130"/>
      <c r="Q18" s="142" t="s">
        <v>83</v>
      </c>
      <c r="R18" s="131"/>
      <c r="S18" s="123"/>
      <c r="T18" s="124"/>
      <c r="U18" s="132"/>
      <c r="V18" s="133"/>
      <c r="W18" s="134"/>
      <c r="X18" s="135"/>
      <c r="Y18" s="112"/>
      <c r="Z18" s="136"/>
      <c r="AA18" s="137"/>
      <c r="AB18" s="138"/>
      <c r="AC18" s="138"/>
      <c r="AD18" s="139"/>
      <c r="AE18" s="8"/>
      <c r="AF18" s="139"/>
      <c r="AG18" s="140"/>
      <c r="AH18" s="8"/>
      <c r="AI18" s="8"/>
      <c r="AJ18" s="8"/>
    </row>
    <row r="19" spans="1:36" ht="37.5" customHeight="1">
      <c r="A19" s="91"/>
      <c r="B19" s="119"/>
      <c r="C19" s="120"/>
      <c r="D19" s="121"/>
      <c r="E19" s="122"/>
      <c r="F19" s="96"/>
      <c r="G19" s="123"/>
      <c r="H19" s="124"/>
      <c r="I19" s="120"/>
      <c r="J19" s="125" t="s">
        <v>84</v>
      </c>
      <c r="K19" s="126" t="s">
        <v>85</v>
      </c>
      <c r="L19" s="127">
        <f>IF(K19="PREVENIR",15,IF(K19="DETECTAR",10,IF(K19="NO ES UN CONTROL",0,"")))</f>
        <v>15</v>
      </c>
      <c r="M19" s="143" t="str">
        <f>IF(M16&lt;86,"DÉBIL",IF(M16&lt;96,"MODERADO",IF(M16&lt;101,"FUERTE","")))</f>
        <v>FUERTE</v>
      </c>
      <c r="N19" s="129"/>
      <c r="O19" s="144" t="str">
        <f>IF(AND(M19="FUERTE",N16="FUERTE (SIEMPRE SE EJECUTA)"),"FUERTE",IF(OR(M19="DÉBIL",N16="DÉBIL (NO SE EJECUTA)"),"DÉBIL",IF(OR(M19="MODERADO",N16="MODERADO (ALGUNAS VECES)"),"MODERADO")))</f>
        <v>FUERTE</v>
      </c>
      <c r="P19" s="130"/>
      <c r="Q19" s="145">
        <f>IF(AND($O$19="FUERTE",$Q$16="DIRECTAMENTE"),2,IF(AND($O$19="FUERTE",$Q$16="DIRECTAMENTE"),2,IF(AND($O$19="FUERTE",$Q$16="DIRECTAMENTE"),2,IF(AND($O$19="FUERTE",$Q$16="NO DISMINUYE"),0,IF(AND($O$19="MODERADO",$Q$16="DIRECTAMENTE"),1,IF(AND($O$19="MODERADO",$Q$16="DIRECTAMENTE"),1,IF(AND($O$19="MODERADO",$Q$16="DIRECTAMENTE"),1,IF(AND($O$19="MODERADO",$Q$16="NO DISMINUYE"),0,"N/A"))))))))</f>
        <v>2</v>
      </c>
      <c r="R19" s="131"/>
      <c r="S19" s="123"/>
      <c r="T19" s="124"/>
      <c r="U19" s="132"/>
      <c r="V19" s="146" t="s">
        <v>86</v>
      </c>
      <c r="W19" s="134"/>
      <c r="X19" s="146" t="s">
        <v>87</v>
      </c>
      <c r="Y19" s="147"/>
      <c r="Z19" s="136"/>
      <c r="AA19" s="137"/>
      <c r="AB19" s="138"/>
      <c r="AC19" s="138"/>
      <c r="AD19" s="139"/>
      <c r="AE19" s="8"/>
      <c r="AF19" s="139"/>
      <c r="AG19" s="140"/>
      <c r="AH19" s="8"/>
      <c r="AI19" s="8"/>
      <c r="AJ19" s="8"/>
    </row>
    <row r="20" spans="1:36" ht="57.75" customHeight="1">
      <c r="A20" s="91"/>
      <c r="B20" s="119"/>
      <c r="C20" s="120"/>
      <c r="D20" s="121"/>
      <c r="E20" s="122"/>
      <c r="F20" s="96"/>
      <c r="G20" s="123"/>
      <c r="H20" s="124"/>
      <c r="I20" s="120"/>
      <c r="J20" s="125" t="s">
        <v>88</v>
      </c>
      <c r="K20" s="126" t="s">
        <v>89</v>
      </c>
      <c r="L20" s="127">
        <f>IF(K20="CONFIABLE",15,IF(K20="NO CONFIABLE",0,""))</f>
        <v>15</v>
      </c>
      <c r="M20" s="148"/>
      <c r="N20" s="129"/>
      <c r="O20" s="144"/>
      <c r="P20" s="130"/>
      <c r="Q20" s="149"/>
      <c r="R20" s="131"/>
      <c r="S20" s="123"/>
      <c r="T20" s="124"/>
      <c r="U20" s="132"/>
      <c r="V20" s="150"/>
      <c r="W20" s="134"/>
      <c r="X20" s="150"/>
      <c r="Y20" s="147"/>
      <c r="Z20" s="136"/>
      <c r="AA20" s="137"/>
      <c r="AB20" s="138"/>
      <c r="AC20" s="138"/>
      <c r="AD20" s="139"/>
      <c r="AE20" s="8"/>
      <c r="AF20" s="139"/>
      <c r="AG20" s="140"/>
      <c r="AH20" s="8"/>
      <c r="AI20" s="8"/>
      <c r="AJ20" s="8"/>
    </row>
    <row r="21" spans="1:36" ht="217.5" customHeight="1">
      <c r="A21" s="91"/>
      <c r="B21" s="119"/>
      <c r="C21" s="120"/>
      <c r="D21" s="121"/>
      <c r="E21" s="122"/>
      <c r="F21" s="96"/>
      <c r="G21" s="123"/>
      <c r="H21" s="124"/>
      <c r="I21" s="120"/>
      <c r="J21" s="125" t="s">
        <v>90</v>
      </c>
      <c r="K21" s="126" t="s">
        <v>91</v>
      </c>
      <c r="L21" s="127">
        <f>IF(K21="SE INVESTIGAN Y SE RESUELVEN OPORTUNAMENTE",15,IF(K21="NO SE INVESTIGAN Y SE RESUELVEN OPORTUNAMENTE",0,""))</f>
        <v>15</v>
      </c>
      <c r="M21" s="148"/>
      <c r="N21" s="129"/>
      <c r="O21" s="144"/>
      <c r="P21" s="130"/>
      <c r="Q21" s="149"/>
      <c r="R21" s="131"/>
      <c r="S21" s="123"/>
      <c r="T21" s="124"/>
      <c r="U21" s="132"/>
      <c r="V21" s="151" t="s">
        <v>92</v>
      </c>
      <c r="W21" s="134"/>
      <c r="X21" s="152" t="s">
        <v>93</v>
      </c>
      <c r="Y21" s="112"/>
      <c r="Z21" s="136"/>
      <c r="AA21" s="137"/>
      <c r="AB21" s="138"/>
      <c r="AC21" s="138"/>
      <c r="AD21" s="139"/>
      <c r="AE21" s="8"/>
      <c r="AF21" s="139"/>
      <c r="AG21" s="140"/>
      <c r="AH21" s="8"/>
      <c r="AI21" s="8"/>
      <c r="AJ21" s="8"/>
    </row>
    <row r="22" spans="1:36" ht="134.25" customHeight="1" thickBot="1">
      <c r="A22" s="153"/>
      <c r="B22" s="154"/>
      <c r="C22" s="155"/>
      <c r="D22" s="156"/>
      <c r="E22" s="157"/>
      <c r="F22" s="158"/>
      <c r="G22" s="159"/>
      <c r="H22" s="160"/>
      <c r="I22" s="155"/>
      <c r="J22" s="161" t="s">
        <v>94</v>
      </c>
      <c r="K22" s="162" t="s">
        <v>95</v>
      </c>
      <c r="L22" s="163">
        <f>IF(K22="COMPLETA",10,IF(K22="INCOMPLETA",5,IF(K22="NO EXISTE",0,"")))</f>
        <v>10</v>
      </c>
      <c r="M22" s="164"/>
      <c r="N22" s="165"/>
      <c r="O22" s="166"/>
      <c r="P22" s="167"/>
      <c r="Q22" s="168"/>
      <c r="R22" s="169"/>
      <c r="S22" s="159"/>
      <c r="T22" s="160"/>
      <c r="U22" s="170"/>
      <c r="V22" s="171"/>
      <c r="W22" s="172"/>
      <c r="X22" s="173"/>
      <c r="Y22" s="112"/>
      <c r="Z22" s="174"/>
      <c r="AA22" s="175"/>
      <c r="AB22" s="176"/>
      <c r="AC22" s="176"/>
      <c r="AD22" s="177"/>
      <c r="AE22" s="8"/>
      <c r="AF22" s="177"/>
      <c r="AG22" s="178"/>
      <c r="AH22" s="8"/>
      <c r="AI22" s="8"/>
      <c r="AJ22" s="8"/>
    </row>
    <row r="23" spans="1:36" ht="66" customHeight="1">
      <c r="A23" s="91">
        <v>2</v>
      </c>
      <c r="B23" s="110" t="s">
        <v>96</v>
      </c>
      <c r="C23" s="93" t="s">
        <v>97</v>
      </c>
      <c r="D23" s="94" t="s">
        <v>98</v>
      </c>
      <c r="E23" s="95" t="s">
        <v>99</v>
      </c>
      <c r="F23" s="96" t="s">
        <v>100</v>
      </c>
      <c r="G23" s="97" t="str">
        <f>+CONCATENATE(E23," - ",F23)</f>
        <v>MUY BAJA - MODERADO</v>
      </c>
      <c r="H23" s="179" t="s">
        <v>100</v>
      </c>
      <c r="I23" s="180" t="s">
        <v>101</v>
      </c>
      <c r="J23" s="99" t="s">
        <v>65</v>
      </c>
      <c r="K23" s="100" t="s">
        <v>66</v>
      </c>
      <c r="L23" s="101">
        <f>IF(K23="ASIGNADO",15,IF(K23="NO ASIGNADO",0,""))</f>
        <v>15</v>
      </c>
      <c r="M23" s="102">
        <f>SUM(L23:L29)</f>
        <v>100</v>
      </c>
      <c r="N23" s="103" t="s">
        <v>67</v>
      </c>
      <c r="O23" s="104">
        <f>IF(O26="DÉBIL",0,IF(O26="MODERADO",50,IF(O26="FUERTE",100,"")))</f>
        <v>100</v>
      </c>
      <c r="P23" s="105"/>
      <c r="Q23" s="106" t="s">
        <v>68</v>
      </c>
      <c r="R23" s="107" t="str">
        <f>IF(AND(E23="MUY BAJA",Q26=2),"MUY BAJA",IF(AND(E23="BAJA",Q26=2),"MUY BAJA",IF(AND(E23="MEDIA",Q26=2),"MUY BAJA",IF(AND(E23="ALTA",Q26=2),"BAJA",IF(AND(E23="MUY ALTA",Q26=2),"MEDIA",IF(AND(E23="MUY BAJA",Q26=1),"MUY BAJA",IF(AND(E23="BAJA",Q26=1),"MUY BAJA",IF(AND(E23="MEDIA",Q26=1),"BAJA",IF(AND(E23="ALTA",Q26=1),"MEDIA",IF(AND(E23="MUY ALTA",Q26=1),"ALTA",E23))))))))))</f>
        <v>MUY BAJA</v>
      </c>
      <c r="S23" s="97" t="str">
        <f>+CONCATENATE(R23," - ",F23)</f>
        <v>MUY BAJA - MODERADO</v>
      </c>
      <c r="T23" s="98" t="str">
        <f>+VLOOKUP(S23,[1]Datos!$D$3:$E$17,2,FALSE)</f>
        <v>MODERADO</v>
      </c>
      <c r="U23" s="108" t="s">
        <v>69</v>
      </c>
      <c r="V23" s="94" t="s">
        <v>102</v>
      </c>
      <c r="W23" s="181" t="s">
        <v>103</v>
      </c>
      <c r="X23" s="111" t="s">
        <v>104</v>
      </c>
      <c r="Y23" s="112"/>
      <c r="Z23" s="182">
        <v>45652</v>
      </c>
      <c r="AA23" s="183" t="s">
        <v>105</v>
      </c>
      <c r="AB23" s="184" t="s">
        <v>106</v>
      </c>
      <c r="AC23" s="185" t="s">
        <v>107</v>
      </c>
      <c r="AD23" s="186"/>
      <c r="AE23" s="8"/>
      <c r="AF23" s="187" t="s">
        <v>108</v>
      </c>
      <c r="AG23" s="188" t="s">
        <v>109</v>
      </c>
    </row>
    <row r="24" spans="1:36" ht="65.25" customHeight="1">
      <c r="A24" s="91"/>
      <c r="B24" s="134"/>
      <c r="C24" s="120"/>
      <c r="D24" s="121"/>
      <c r="E24" s="122"/>
      <c r="F24" s="96"/>
      <c r="G24" s="123"/>
      <c r="H24" s="189"/>
      <c r="I24" s="190"/>
      <c r="J24" s="125" t="s">
        <v>79</v>
      </c>
      <c r="K24" s="126" t="s">
        <v>80</v>
      </c>
      <c r="L24" s="127">
        <f>IF(K24="ADECUADO",15,IF(K24="INADECUADO",0,""))</f>
        <v>15</v>
      </c>
      <c r="M24" s="128"/>
      <c r="N24" s="129"/>
      <c r="O24" s="104"/>
      <c r="P24" s="130"/>
      <c r="Q24" s="106"/>
      <c r="R24" s="131"/>
      <c r="S24" s="123"/>
      <c r="T24" s="124"/>
      <c r="U24" s="132"/>
      <c r="V24" s="191"/>
      <c r="W24" s="192"/>
      <c r="X24" s="135"/>
      <c r="Y24" s="112"/>
      <c r="Z24" s="193"/>
      <c r="AA24" s="194"/>
      <c r="AB24" s="195"/>
      <c r="AC24" s="196"/>
      <c r="AD24" s="197"/>
      <c r="AE24" s="8"/>
      <c r="AF24" s="198"/>
      <c r="AG24" s="199"/>
    </row>
    <row r="25" spans="1:36" ht="63">
      <c r="A25" s="91"/>
      <c r="B25" s="134"/>
      <c r="C25" s="120"/>
      <c r="D25" s="121"/>
      <c r="E25" s="122"/>
      <c r="F25" s="96"/>
      <c r="G25" s="123"/>
      <c r="H25" s="189"/>
      <c r="I25" s="190"/>
      <c r="J25" s="141" t="s">
        <v>81</v>
      </c>
      <c r="K25" s="126" t="s">
        <v>82</v>
      </c>
      <c r="L25" s="127">
        <f>IF(K25="OPORTUNA",15,IF(K25="INOPORTUNA",0,""))</f>
        <v>15</v>
      </c>
      <c r="M25" s="128"/>
      <c r="N25" s="129"/>
      <c r="O25" s="104"/>
      <c r="P25" s="130"/>
      <c r="Q25" s="142" t="s">
        <v>83</v>
      </c>
      <c r="R25" s="131"/>
      <c r="S25" s="123"/>
      <c r="T25" s="124"/>
      <c r="U25" s="132"/>
      <c r="V25" s="191"/>
      <c r="W25" s="192"/>
      <c r="X25" s="135"/>
      <c r="Y25" s="112"/>
      <c r="Z25" s="193"/>
      <c r="AA25" s="194"/>
      <c r="AB25" s="195"/>
      <c r="AC25" s="196"/>
      <c r="AD25" s="197"/>
      <c r="AE25" s="8"/>
      <c r="AF25" s="198"/>
      <c r="AG25" s="199"/>
    </row>
    <row r="26" spans="1:36" ht="63">
      <c r="A26" s="91"/>
      <c r="B26" s="134"/>
      <c r="C26" s="120"/>
      <c r="D26" s="121"/>
      <c r="E26" s="122"/>
      <c r="F26" s="96"/>
      <c r="G26" s="123"/>
      <c r="H26" s="189"/>
      <c r="I26" s="190"/>
      <c r="J26" s="125" t="s">
        <v>84</v>
      </c>
      <c r="K26" s="126" t="s">
        <v>85</v>
      </c>
      <c r="L26" s="127">
        <f>IF(K26="PREVENIR",15,IF(K26="DETECTAR",10,IF(K26="NO ES UN CONTROL",0,"")))</f>
        <v>15</v>
      </c>
      <c r="M26" s="143" t="str">
        <f>IF(M23&lt;86,"DÉBIL",IF(M23&lt;96,"MODERADO",IF(M23&lt;101,"FUERTE","")))</f>
        <v>FUERTE</v>
      </c>
      <c r="N26" s="129"/>
      <c r="O26" s="144" t="str">
        <f>IF(AND(M26="FUERTE",N23="FUERTE (SIEMPRE SE EJECUTA)"),"FUERTE",IF(OR(M26="DÉBIL",N23="DÉBIL (NO SE EJECUTA)"),"DÉBIL",IF(OR(M26="MODERADO",N23="MODERADO (ALGUNAS VECES)"),"MODERADO")))</f>
        <v>FUERTE</v>
      </c>
      <c r="P26" s="130"/>
      <c r="Q26" s="145">
        <f>IF(AND($O$19="FUERTE",$Q$16="DIRECTAMENTE"),2,IF(AND($O$19="FUERTE",$Q$16="DIRECTAMENTE"),2,IF(AND($O$19="FUERTE",$Q$16="DIRECTAMENTE"),2,IF(AND($O$19="FUERTE",$Q$16="NO DISMINUYE"),0,IF(AND($O$19="MODERADO",$Q$16="DIRECTAMENTE"),1,IF(AND($O$19="MODERADO",$Q$16="DIRECTAMENTE"),1,IF(AND($O$19="MODERADO",$Q$16="DIRECTAMENTE"),1,IF(AND($O$19="MODERADO",$Q$16="NO DISMINUYE"),0,"N/A"))))))))</f>
        <v>2</v>
      </c>
      <c r="R26" s="131"/>
      <c r="S26" s="123"/>
      <c r="T26" s="124"/>
      <c r="U26" s="132"/>
      <c r="V26" s="146" t="s">
        <v>86</v>
      </c>
      <c r="W26" s="192"/>
      <c r="X26" s="146" t="s">
        <v>87</v>
      </c>
      <c r="Y26" s="147"/>
      <c r="Z26" s="193"/>
      <c r="AA26" s="194"/>
      <c r="AB26" s="195"/>
      <c r="AC26" s="196"/>
      <c r="AD26" s="197"/>
      <c r="AE26" s="8"/>
      <c r="AF26" s="198"/>
      <c r="AG26" s="199"/>
    </row>
    <row r="27" spans="1:36" ht="54.75" customHeight="1">
      <c r="A27" s="91"/>
      <c r="B27" s="134"/>
      <c r="C27" s="120"/>
      <c r="D27" s="121"/>
      <c r="E27" s="122"/>
      <c r="F27" s="96"/>
      <c r="G27" s="123"/>
      <c r="H27" s="189"/>
      <c r="I27" s="190"/>
      <c r="J27" s="125" t="s">
        <v>88</v>
      </c>
      <c r="K27" s="126" t="s">
        <v>89</v>
      </c>
      <c r="L27" s="127">
        <f>IF(K27="CONFIABLE",15,IF(K27="NO CONFIABLE",0,""))</f>
        <v>15</v>
      </c>
      <c r="M27" s="148"/>
      <c r="N27" s="129"/>
      <c r="O27" s="144"/>
      <c r="P27" s="130"/>
      <c r="Q27" s="149"/>
      <c r="R27" s="131"/>
      <c r="S27" s="123"/>
      <c r="T27" s="124"/>
      <c r="U27" s="132"/>
      <c r="V27" s="150"/>
      <c r="W27" s="192"/>
      <c r="X27" s="150"/>
      <c r="Y27" s="147"/>
      <c r="Z27" s="193"/>
      <c r="AA27" s="194"/>
      <c r="AB27" s="195"/>
      <c r="AC27" s="196"/>
      <c r="AD27" s="197"/>
      <c r="AE27" s="8"/>
      <c r="AF27" s="198"/>
      <c r="AG27" s="199"/>
    </row>
    <row r="28" spans="1:36" ht="47.25">
      <c r="A28" s="91"/>
      <c r="B28" s="134"/>
      <c r="C28" s="120"/>
      <c r="D28" s="121"/>
      <c r="E28" s="122"/>
      <c r="F28" s="96"/>
      <c r="G28" s="123"/>
      <c r="H28" s="189"/>
      <c r="I28" s="190"/>
      <c r="J28" s="125" t="s">
        <v>90</v>
      </c>
      <c r="K28" s="126" t="s">
        <v>91</v>
      </c>
      <c r="L28" s="127">
        <f>IF(K28="SE INVESTIGAN Y SE RESUELVEN OPORTUNAMENTE",15,IF(K28="NO SE INVESTIGAN Y SE RESUELVEN OPORTUNAMENTE",0,""))</f>
        <v>15</v>
      </c>
      <c r="M28" s="148"/>
      <c r="N28" s="129"/>
      <c r="O28" s="144"/>
      <c r="P28" s="130"/>
      <c r="Q28" s="149"/>
      <c r="R28" s="131"/>
      <c r="S28" s="123"/>
      <c r="T28" s="124"/>
      <c r="U28" s="132"/>
      <c r="V28" s="151" t="s">
        <v>92</v>
      </c>
      <c r="W28" s="192"/>
      <c r="X28" s="152" t="s">
        <v>110</v>
      </c>
      <c r="Y28" s="112"/>
      <c r="Z28" s="193"/>
      <c r="AA28" s="194"/>
      <c r="AB28" s="195"/>
      <c r="AC28" s="196"/>
      <c r="AD28" s="197"/>
      <c r="AE28" s="8"/>
      <c r="AF28" s="198"/>
      <c r="AG28" s="199"/>
    </row>
    <row r="29" spans="1:36" ht="48" thickBot="1">
      <c r="A29" s="153"/>
      <c r="B29" s="172"/>
      <c r="C29" s="155"/>
      <c r="D29" s="156"/>
      <c r="E29" s="157"/>
      <c r="F29" s="158"/>
      <c r="G29" s="159"/>
      <c r="H29" s="200"/>
      <c r="I29" s="201"/>
      <c r="J29" s="161" t="s">
        <v>94</v>
      </c>
      <c r="K29" s="162" t="s">
        <v>95</v>
      </c>
      <c r="L29" s="163">
        <f>IF(K29="COMPLETA",10,IF(K29="INCOMPLETA",5,IF(K29="NO EXISTE",0,"")))</f>
        <v>10</v>
      </c>
      <c r="M29" s="164"/>
      <c r="N29" s="165"/>
      <c r="O29" s="166"/>
      <c r="P29" s="167"/>
      <c r="Q29" s="168"/>
      <c r="R29" s="169"/>
      <c r="S29" s="159"/>
      <c r="T29" s="160"/>
      <c r="U29" s="170"/>
      <c r="V29" s="171"/>
      <c r="W29" s="202"/>
      <c r="X29" s="173"/>
      <c r="Y29" s="112"/>
      <c r="Z29" s="203"/>
      <c r="AA29" s="204"/>
      <c r="AB29" s="205"/>
      <c r="AC29" s="206"/>
      <c r="AD29" s="207"/>
      <c r="AE29" s="8"/>
      <c r="AF29" s="208"/>
      <c r="AG29" s="209"/>
    </row>
    <row r="30" spans="1:36" ht="330">
      <c r="A30" s="91">
        <v>3</v>
      </c>
      <c r="B30" s="210" t="s">
        <v>111</v>
      </c>
      <c r="C30" s="211" t="s">
        <v>112</v>
      </c>
      <c r="D30" s="212" t="s">
        <v>113</v>
      </c>
      <c r="E30" s="95" t="s">
        <v>99</v>
      </c>
      <c r="F30" s="96" t="s">
        <v>63</v>
      </c>
      <c r="G30" s="97" t="str">
        <f>+CONCATENATE(E30," - ",F30)</f>
        <v>MUY BAJA - MAYOR</v>
      </c>
      <c r="H30" s="98" t="s">
        <v>114</v>
      </c>
      <c r="I30" s="211" t="s">
        <v>115</v>
      </c>
      <c r="J30" s="99" t="s">
        <v>65</v>
      </c>
      <c r="K30" s="100" t="s">
        <v>66</v>
      </c>
      <c r="L30" s="101">
        <f>IF(K30="ASIGNADO",15,IF(K30="NO ASIGNADO",0,""))</f>
        <v>15</v>
      </c>
      <c r="M30" s="102">
        <f>SUM(L30:L36)</f>
        <v>100</v>
      </c>
      <c r="N30" s="103" t="s">
        <v>67</v>
      </c>
      <c r="O30" s="104">
        <f>IF(O33="DÉBIL",0,IF(O33="MODERADO",50,IF(O33="FUERTE",100,"")))</f>
        <v>100</v>
      </c>
      <c r="P30" s="105" t="str">
        <f>IF(AND(M33="FUERTE",N30="FUERTE (SIEMPRE SE EJECUTA)"),"NO","SÍ")</f>
        <v>NO</v>
      </c>
      <c r="Q30" s="106" t="s">
        <v>68</v>
      </c>
      <c r="R30" s="107" t="str">
        <f>IF(AND(E30="MUY BAJA",Q33=2),"MUY BAJA",IF(AND(E30="BAJA",Q33=2),"MUY BAJA",IF(AND(E30="MEDIA",Q33=2),"MUY BAJA",IF(AND(E30="ALTA",Q33=2),"BAJA",IF(AND(E30="MUY ALTA",Q33=2),"MEDIA",IF(AND(E30="MUY BAJA",Q33=1),"MUY BAJA",IF(AND(E30="BAJA",Q33=1),"MUY BAJA",IF(AND(E30="MEDIA",Q33=1),"BAJA",IF(AND(E30="ALTA",Q33=1),"MEDIA",IF(AND(E30="MUY ALTA",Q33=1),"ALTA",E30))))))))))</f>
        <v>MUY BAJA</v>
      </c>
      <c r="S30" s="97" t="str">
        <f>+CONCATENATE(R30," - ",F30)</f>
        <v>MUY BAJA - MAYOR</v>
      </c>
      <c r="T30" s="98" t="str">
        <f>+VLOOKUP(S30,[1]Datos!$D$3:$E$17,2,FALSE)</f>
        <v>ALTO</v>
      </c>
      <c r="U30" s="108" t="s">
        <v>69</v>
      </c>
      <c r="V30" s="94" t="s">
        <v>116</v>
      </c>
      <c r="W30" s="213" t="s">
        <v>117</v>
      </c>
      <c r="X30" s="111" t="s">
        <v>118</v>
      </c>
      <c r="Y30" s="112"/>
      <c r="Z30" s="214">
        <v>45657</v>
      </c>
      <c r="AA30" s="215" t="s">
        <v>119</v>
      </c>
      <c r="AB30" s="216" t="s">
        <v>120</v>
      </c>
      <c r="AC30" s="217" t="s">
        <v>75</v>
      </c>
      <c r="AD30" s="218" t="s">
        <v>121</v>
      </c>
      <c r="AE30" s="8"/>
      <c r="AF30" s="219" t="s">
        <v>122</v>
      </c>
      <c r="AG30" s="220" t="s">
        <v>123</v>
      </c>
    </row>
    <row r="31" spans="1:36" ht="409.5">
      <c r="A31" s="91"/>
      <c r="B31" s="221"/>
      <c r="C31" s="222"/>
      <c r="D31" s="223"/>
      <c r="E31" s="122"/>
      <c r="F31" s="96"/>
      <c r="G31" s="123"/>
      <c r="H31" s="124"/>
      <c r="I31" s="222"/>
      <c r="J31" s="125" t="s">
        <v>79</v>
      </c>
      <c r="K31" s="126" t="s">
        <v>80</v>
      </c>
      <c r="L31" s="127">
        <f>IF(K31="ADECUADO",15,IF(K31="INADECUADO",0,""))</f>
        <v>15</v>
      </c>
      <c r="M31" s="128"/>
      <c r="N31" s="129"/>
      <c r="O31" s="104"/>
      <c r="P31" s="130"/>
      <c r="Q31" s="106"/>
      <c r="R31" s="131"/>
      <c r="S31" s="123"/>
      <c r="T31" s="124"/>
      <c r="U31" s="132"/>
      <c r="V31" s="191"/>
      <c r="W31" s="224"/>
      <c r="X31" s="135"/>
      <c r="Y31" s="112"/>
      <c r="Z31" s="225"/>
      <c r="AA31" s="226" t="s">
        <v>124</v>
      </c>
      <c r="AB31" s="215" t="s">
        <v>125</v>
      </c>
      <c r="AC31" s="217" t="s">
        <v>75</v>
      </c>
      <c r="AD31" s="218" t="s">
        <v>121</v>
      </c>
      <c r="AE31" s="8"/>
      <c r="AF31" s="227"/>
      <c r="AG31" s="228"/>
    </row>
    <row r="32" spans="1:36" ht="63">
      <c r="A32" s="91"/>
      <c r="B32" s="221"/>
      <c r="C32" s="222"/>
      <c r="D32" s="223"/>
      <c r="E32" s="122"/>
      <c r="F32" s="96"/>
      <c r="G32" s="123"/>
      <c r="H32" s="124"/>
      <c r="I32" s="222"/>
      <c r="J32" s="141" t="s">
        <v>81</v>
      </c>
      <c r="K32" s="126" t="s">
        <v>82</v>
      </c>
      <c r="L32" s="127">
        <f>IF(K32="OPORTUNA",15,IF(K32="INOPORTUNA",0,""))</f>
        <v>15</v>
      </c>
      <c r="M32" s="128"/>
      <c r="N32" s="129"/>
      <c r="O32" s="104"/>
      <c r="P32" s="130"/>
      <c r="Q32" s="142" t="s">
        <v>83</v>
      </c>
      <c r="R32" s="131"/>
      <c r="S32" s="123"/>
      <c r="T32" s="124"/>
      <c r="U32" s="132"/>
      <c r="V32" s="191"/>
      <c r="W32" s="224"/>
      <c r="X32" s="135"/>
      <c r="Y32" s="112"/>
      <c r="Z32" s="225"/>
      <c r="AA32" s="229" t="s">
        <v>126</v>
      </c>
      <c r="AB32" s="230" t="s">
        <v>127</v>
      </c>
      <c r="AC32" s="231" t="s">
        <v>75</v>
      </c>
      <c r="AD32" s="232" t="s">
        <v>76</v>
      </c>
      <c r="AE32" s="8"/>
      <c r="AF32" s="233"/>
      <c r="AG32" s="228"/>
    </row>
    <row r="33" spans="1:33" ht="63">
      <c r="A33" s="91"/>
      <c r="B33" s="221"/>
      <c r="C33" s="222"/>
      <c r="D33" s="223"/>
      <c r="E33" s="122"/>
      <c r="F33" s="96"/>
      <c r="G33" s="123"/>
      <c r="H33" s="124"/>
      <c r="I33" s="222"/>
      <c r="J33" s="125" t="s">
        <v>84</v>
      </c>
      <c r="K33" s="126" t="s">
        <v>85</v>
      </c>
      <c r="L33" s="127">
        <f>IF(K33="PREVENIR",15,IF(K33="DETECTAR",10,IF(K33="NO ES UN CONTROL",0,"")))</f>
        <v>15</v>
      </c>
      <c r="M33" s="143" t="str">
        <f>IF(M30&lt;86,"DÉBIL",IF(M30&lt;96,"MODERADO",IF(M30&lt;101,"FUERTE","")))</f>
        <v>FUERTE</v>
      </c>
      <c r="N33" s="129"/>
      <c r="O33" s="144" t="str">
        <f>IF(AND(M33="FUERTE",N30="FUERTE (SIEMPRE SE EJECUTA)"),"FUERTE",IF(OR(M33="DÉBIL",N30="DÉBIL (NO SE EJECUTA)"),"DÉBIL",IF(OR(M33="MODERADO",N30="MODERADO (ALGUNAS VECES)"),"MODERADO")))</f>
        <v>FUERTE</v>
      </c>
      <c r="P33" s="130"/>
      <c r="Q33" s="145">
        <f>IF(AND($O$19="FUERTE",$Q$16="DIRECTAMENTE"),2,IF(AND($O$19="FUERTE",$Q$16="DIRECTAMENTE"),2,IF(AND($O$19="FUERTE",$Q$16="DIRECTAMENTE"),2,IF(AND($O$19="FUERTE",$Q$16="NO DISMINUYE"),0,IF(AND($O$19="MODERADO",$Q$16="DIRECTAMENTE"),1,IF(AND($O$19="MODERADO",$Q$16="DIRECTAMENTE"),1,IF(AND($O$19="MODERADO",$Q$16="DIRECTAMENTE"),1,IF(AND($O$19="MODERADO",$Q$16="NO DISMINUYE"),0,"N/A"))))))))</f>
        <v>2</v>
      </c>
      <c r="R33" s="131"/>
      <c r="S33" s="123"/>
      <c r="T33" s="124"/>
      <c r="U33" s="132"/>
      <c r="V33" s="146" t="s">
        <v>86</v>
      </c>
      <c r="W33" s="224"/>
      <c r="X33" s="146" t="s">
        <v>87</v>
      </c>
      <c r="Y33" s="147"/>
      <c r="Z33" s="225"/>
      <c r="AA33" s="234"/>
      <c r="AB33" s="230"/>
      <c r="AC33" s="235"/>
      <c r="AD33" s="236"/>
      <c r="AE33" s="8"/>
      <c r="AF33" s="233"/>
      <c r="AG33" s="228"/>
    </row>
    <row r="34" spans="1:33" ht="47.25">
      <c r="A34" s="91"/>
      <c r="B34" s="221"/>
      <c r="C34" s="222"/>
      <c r="D34" s="223"/>
      <c r="E34" s="122"/>
      <c r="F34" s="96"/>
      <c r="G34" s="123"/>
      <c r="H34" s="124"/>
      <c r="I34" s="222"/>
      <c r="J34" s="125" t="s">
        <v>88</v>
      </c>
      <c r="K34" s="126" t="s">
        <v>89</v>
      </c>
      <c r="L34" s="127">
        <f>IF(K34="CONFIABLE",15,IF(K34="NO CONFIABLE",0,""))</f>
        <v>15</v>
      </c>
      <c r="M34" s="148"/>
      <c r="N34" s="129"/>
      <c r="O34" s="144"/>
      <c r="P34" s="130"/>
      <c r="Q34" s="149"/>
      <c r="R34" s="131"/>
      <c r="S34" s="123"/>
      <c r="T34" s="124"/>
      <c r="U34" s="132"/>
      <c r="V34" s="150"/>
      <c r="W34" s="224"/>
      <c r="X34" s="150"/>
      <c r="Y34" s="147"/>
      <c r="Z34" s="225"/>
      <c r="AA34" s="234"/>
      <c r="AB34" s="230"/>
      <c r="AC34" s="235"/>
      <c r="AD34" s="236"/>
      <c r="AE34" s="8"/>
      <c r="AF34" s="233"/>
      <c r="AG34" s="228"/>
    </row>
    <row r="35" spans="1:33" ht="47.25">
      <c r="A35" s="91"/>
      <c r="B35" s="221"/>
      <c r="C35" s="222"/>
      <c r="D35" s="223"/>
      <c r="E35" s="122"/>
      <c r="F35" s="96"/>
      <c r="G35" s="123"/>
      <c r="H35" s="124"/>
      <c r="I35" s="222"/>
      <c r="J35" s="125" t="s">
        <v>90</v>
      </c>
      <c r="K35" s="126" t="s">
        <v>91</v>
      </c>
      <c r="L35" s="127">
        <f>IF(K35="SE INVESTIGAN Y SE RESUELVEN OPORTUNAMENTE",15,IF(K35="NO SE INVESTIGAN Y SE RESUELVEN OPORTUNAMENTE",0,""))</f>
        <v>15</v>
      </c>
      <c r="M35" s="148"/>
      <c r="N35" s="129"/>
      <c r="O35" s="144"/>
      <c r="P35" s="130"/>
      <c r="Q35" s="149"/>
      <c r="R35" s="131"/>
      <c r="S35" s="123"/>
      <c r="T35" s="124"/>
      <c r="U35" s="132"/>
      <c r="V35" s="151" t="s">
        <v>92</v>
      </c>
      <c r="W35" s="224"/>
      <c r="X35" s="152" t="s">
        <v>128</v>
      </c>
      <c r="Y35" s="112"/>
      <c r="Z35" s="225"/>
      <c r="AA35" s="234"/>
      <c r="AB35" s="230"/>
      <c r="AC35" s="235"/>
      <c r="AD35" s="236"/>
      <c r="AE35" s="8"/>
      <c r="AF35" s="233"/>
      <c r="AG35" s="228"/>
    </row>
    <row r="36" spans="1:33" ht="48" thickBot="1">
      <c r="A36" s="153"/>
      <c r="B36" s="237"/>
      <c r="C36" s="238"/>
      <c r="D36" s="239"/>
      <c r="E36" s="157"/>
      <c r="F36" s="158"/>
      <c r="G36" s="159"/>
      <c r="H36" s="160"/>
      <c r="I36" s="238"/>
      <c r="J36" s="161" t="s">
        <v>94</v>
      </c>
      <c r="K36" s="162" t="s">
        <v>95</v>
      </c>
      <c r="L36" s="163">
        <f>IF(K36="COMPLETA",10,IF(K36="INCOMPLETA",5,IF(K36="NO EXISTE",0,"")))</f>
        <v>10</v>
      </c>
      <c r="M36" s="164"/>
      <c r="N36" s="165"/>
      <c r="O36" s="166"/>
      <c r="P36" s="167"/>
      <c r="Q36" s="168"/>
      <c r="R36" s="169"/>
      <c r="S36" s="159"/>
      <c r="T36" s="160"/>
      <c r="U36" s="170"/>
      <c r="V36" s="171"/>
      <c r="W36" s="240"/>
      <c r="X36" s="173"/>
      <c r="Y36" s="112"/>
      <c r="Z36" s="241"/>
      <c r="AA36" s="234"/>
      <c r="AB36" s="242"/>
      <c r="AC36" s="243"/>
      <c r="AD36" s="236"/>
      <c r="AE36" s="8"/>
      <c r="AF36" s="233"/>
      <c r="AG36" s="244"/>
    </row>
  </sheetData>
  <dataConsolidate/>
  <mergeCells count="142">
    <mergeCell ref="V33:V34"/>
    <mergeCell ref="X33:X34"/>
    <mergeCell ref="V35:V36"/>
    <mergeCell ref="X35:X36"/>
    <mergeCell ref="V30:V32"/>
    <mergeCell ref="W30:W36"/>
    <mergeCell ref="X30:X32"/>
    <mergeCell ref="Z30:Z36"/>
    <mergeCell ref="AF30:AF31"/>
    <mergeCell ref="AG30:AG36"/>
    <mergeCell ref="AA32:AA36"/>
    <mergeCell ref="AB32:AB36"/>
    <mergeCell ref="AC32:AC36"/>
    <mergeCell ref="AD32:AD36"/>
    <mergeCell ref="P30:P36"/>
    <mergeCell ref="Q30:Q31"/>
    <mergeCell ref="R30:R36"/>
    <mergeCell ref="S30:S36"/>
    <mergeCell ref="T30:T36"/>
    <mergeCell ref="U30:U36"/>
    <mergeCell ref="Q33:Q36"/>
    <mergeCell ref="G30:G36"/>
    <mergeCell ref="H30:H36"/>
    <mergeCell ref="I30:I36"/>
    <mergeCell ref="M30:M32"/>
    <mergeCell ref="N30:N36"/>
    <mergeCell ref="O30:O32"/>
    <mergeCell ref="M33:M36"/>
    <mergeCell ref="O33:O36"/>
    <mergeCell ref="A30:A36"/>
    <mergeCell ref="B30:B36"/>
    <mergeCell ref="C30:C36"/>
    <mergeCell ref="D30:D36"/>
    <mergeCell ref="E30:E36"/>
    <mergeCell ref="F30:F36"/>
    <mergeCell ref="AC23:AC29"/>
    <mergeCell ref="AD23:AD29"/>
    <mergeCell ref="AF23:AF29"/>
    <mergeCell ref="AG23:AG29"/>
    <mergeCell ref="M26:M29"/>
    <mergeCell ref="O26:O29"/>
    <mergeCell ref="Q26:Q29"/>
    <mergeCell ref="V26:V27"/>
    <mergeCell ref="X26:X27"/>
    <mergeCell ref="V28:V29"/>
    <mergeCell ref="V23:V25"/>
    <mergeCell ref="W23:W29"/>
    <mergeCell ref="X23:X25"/>
    <mergeCell ref="Z23:Z29"/>
    <mergeCell ref="AA23:AA29"/>
    <mergeCell ref="AB23:AB29"/>
    <mergeCell ref="X28:X29"/>
    <mergeCell ref="P23:P29"/>
    <mergeCell ref="Q23:Q24"/>
    <mergeCell ref="R23:R29"/>
    <mergeCell ref="S23:S29"/>
    <mergeCell ref="T23:T29"/>
    <mergeCell ref="U23:U29"/>
    <mergeCell ref="G23:G29"/>
    <mergeCell ref="H23:H29"/>
    <mergeCell ref="I23:I29"/>
    <mergeCell ref="M23:M25"/>
    <mergeCell ref="N23:N29"/>
    <mergeCell ref="O23:O25"/>
    <mergeCell ref="A23:A29"/>
    <mergeCell ref="B23:B29"/>
    <mergeCell ref="C23:C29"/>
    <mergeCell ref="D23:D29"/>
    <mergeCell ref="E23:E29"/>
    <mergeCell ref="F23:F29"/>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95" priority="16" operator="containsText" text="EXTREMO">
      <formula>NOT(ISERROR(SEARCH("EXTREMO",H16)))</formula>
    </cfRule>
    <cfRule type="containsText" dxfId="94" priority="17" operator="containsText" text="ALTO">
      <formula>NOT(ISERROR(SEARCH("ALTO",H16)))</formula>
    </cfRule>
    <cfRule type="containsText" dxfId="93" priority="18" operator="containsText" text="MODERADO">
      <formula>NOT(ISERROR(SEARCH("MODERADO",H16)))</formula>
    </cfRule>
  </conditionalFormatting>
  <conditionalFormatting sqref="T16:T22">
    <cfRule type="containsText" dxfId="92" priority="13" operator="containsText" text="EXTREMO">
      <formula>NOT(ISERROR(SEARCH("EXTREMO",T16)))</formula>
    </cfRule>
    <cfRule type="containsText" dxfId="91" priority="14" operator="containsText" text="ALTO">
      <formula>NOT(ISERROR(SEARCH("ALTO",T16)))</formula>
    </cfRule>
    <cfRule type="containsText" dxfId="90" priority="15" operator="containsText" text="MODERADO">
      <formula>NOT(ISERROR(SEARCH("MODERADO",T16)))</formula>
    </cfRule>
  </conditionalFormatting>
  <conditionalFormatting sqref="T23:T29">
    <cfRule type="containsText" dxfId="89" priority="10" operator="containsText" text="EXTREMO">
      <formula>NOT(ISERROR(SEARCH("EXTREMO",T23)))</formula>
    </cfRule>
    <cfRule type="containsText" dxfId="88" priority="11" operator="containsText" text="ALTO">
      <formula>NOT(ISERROR(SEARCH("ALTO",T23)))</formula>
    </cfRule>
    <cfRule type="containsText" dxfId="87" priority="12" operator="containsText" text="MODERADO">
      <formula>NOT(ISERROR(SEARCH("MODERADO",T23)))</formula>
    </cfRule>
  </conditionalFormatting>
  <conditionalFormatting sqref="H23:H29">
    <cfRule type="containsText" dxfId="86" priority="7" operator="containsText" text="EXTREMO">
      <formula>NOT(ISERROR(SEARCH("EXTREMO",H23)))</formula>
    </cfRule>
    <cfRule type="containsText" dxfId="85" priority="8" operator="containsText" text="ALTO">
      <formula>NOT(ISERROR(SEARCH("ALTO",H23)))</formula>
    </cfRule>
    <cfRule type="containsText" dxfId="84" priority="9" operator="containsText" text="MODERADO">
      <formula>NOT(ISERROR(SEARCH("MODERADO",H23)))</formula>
    </cfRule>
  </conditionalFormatting>
  <conditionalFormatting sqref="H30:H36">
    <cfRule type="containsText" dxfId="83" priority="4" operator="containsText" text="EXTREMO">
      <formula>NOT(ISERROR(SEARCH("EXTREMO",H30)))</formula>
    </cfRule>
    <cfRule type="containsText" dxfId="82" priority="5" operator="containsText" text="ALTO">
      <formula>NOT(ISERROR(SEARCH("ALTO",H30)))</formula>
    </cfRule>
    <cfRule type="containsText" dxfId="81" priority="6" operator="containsText" text="MODERADO">
      <formula>NOT(ISERROR(SEARCH("MODERADO",H30)))</formula>
    </cfRule>
  </conditionalFormatting>
  <conditionalFormatting sqref="T30:T36">
    <cfRule type="containsText" dxfId="80" priority="1" operator="containsText" text="EXTREMO">
      <formula>NOT(ISERROR(SEARCH("EXTREMO",T30)))</formula>
    </cfRule>
    <cfRule type="containsText" dxfId="79" priority="2" operator="containsText" text="ALTO">
      <formula>NOT(ISERROR(SEARCH("ALTO",T30)))</formula>
    </cfRule>
    <cfRule type="containsText" dxfId="78" priority="3" operator="containsText" text="MODERADO">
      <formula>NOT(ISERROR(SEARCH("MODERADO",T30)))</formula>
    </cfRule>
  </conditionalFormatting>
  <dataValidations count="2">
    <dataValidation type="list" allowBlank="1" showInputMessage="1" showErrorMessage="1" sqref="N16 N23 N30" xr:uid="{6FAFFEFF-D047-4703-B8A5-86859AB1DC5F}">
      <formula1>$AE$14:$AF$14</formula1>
    </dataValidation>
    <dataValidation type="list" allowBlank="1" showInputMessage="1" showErrorMessage="1" sqref="Q16:Q17 Q23:Q24 Q30:Q31" xr:uid="{A1E77B09-C802-4920-AA9E-09C90773D75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313C-77FD-428C-A834-D97A238E179E}">
  <dimension ref="A1:AJ22"/>
  <sheetViews>
    <sheetView showGridLines="0" topLeftCell="AB16" zoomScale="80" zoomScaleNormal="80" zoomScaleSheetLayoutView="50" workbookViewId="0">
      <selection activeCell="AI23" sqref="AI23"/>
    </sheetView>
  </sheetViews>
  <sheetFormatPr baseColWidth="10" defaultColWidth="11.42578125" defaultRowHeight="15"/>
  <cols>
    <col min="1" max="1" width="36.85546875" customWidth="1"/>
    <col min="2" max="3" width="32.5703125" customWidth="1"/>
    <col min="4" max="4" width="36.285156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11.42578125"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5.42578125" customWidth="1"/>
    <col min="23" max="23" width="33.42578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c r="A1" s="1"/>
      <c r="B1" s="2" t="s">
        <v>129</v>
      </c>
      <c r="C1" s="3"/>
      <c r="D1" s="3"/>
      <c r="E1" s="3"/>
      <c r="F1" s="3"/>
      <c r="G1" s="3"/>
      <c r="H1" s="3"/>
      <c r="I1" s="3"/>
      <c r="J1" s="3"/>
      <c r="K1" s="3"/>
      <c r="L1" s="3"/>
      <c r="M1" s="3"/>
      <c r="N1" s="3"/>
      <c r="O1" s="3"/>
      <c r="P1" s="3"/>
      <c r="Q1" s="3"/>
      <c r="R1" s="3"/>
      <c r="S1" s="3"/>
      <c r="T1" s="3"/>
      <c r="U1" s="3"/>
      <c r="V1" s="3"/>
      <c r="W1" s="3"/>
      <c r="X1" s="3"/>
      <c r="Y1" s="3"/>
      <c r="Z1" s="3"/>
      <c r="AA1" s="3"/>
      <c r="AB1" s="3"/>
      <c r="AC1" s="4"/>
      <c r="AD1" s="5" t="s">
        <v>1</v>
      </c>
      <c r="AE1" s="6"/>
      <c r="AF1" s="6"/>
      <c r="AG1" s="7" t="s">
        <v>2</v>
      </c>
      <c r="AH1" s="8"/>
      <c r="AI1" s="8"/>
      <c r="AJ1" s="8"/>
    </row>
    <row r="2" spans="1:36" ht="27" customHeight="1" thickBot="1">
      <c r="A2" s="1"/>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1"/>
      <c r="AD2" s="5" t="s">
        <v>3</v>
      </c>
      <c r="AE2" s="6"/>
      <c r="AF2" s="6"/>
      <c r="AG2" s="12" t="s">
        <v>4</v>
      </c>
      <c r="AH2" s="8"/>
      <c r="AI2" s="8"/>
      <c r="AJ2" s="8"/>
    </row>
    <row r="3" spans="1:36" ht="27" customHeight="1">
      <c r="A3" s="1"/>
      <c r="B3" s="2" t="s">
        <v>5</v>
      </c>
      <c r="C3" s="3"/>
      <c r="D3" s="3"/>
      <c r="E3" s="3"/>
      <c r="F3" s="3"/>
      <c r="G3" s="3"/>
      <c r="H3" s="3"/>
      <c r="I3" s="3"/>
      <c r="J3" s="3"/>
      <c r="K3" s="3"/>
      <c r="L3" s="3"/>
      <c r="M3" s="3"/>
      <c r="N3" s="3"/>
      <c r="O3" s="3"/>
      <c r="P3" s="3"/>
      <c r="Q3" s="3"/>
      <c r="R3" s="3"/>
      <c r="S3" s="3"/>
      <c r="T3" s="3"/>
      <c r="U3" s="3"/>
      <c r="V3" s="3"/>
      <c r="W3" s="3"/>
      <c r="X3" s="3"/>
      <c r="Y3" s="3"/>
      <c r="Z3" s="3"/>
      <c r="AA3" s="3"/>
      <c r="AB3" s="3"/>
      <c r="AC3" s="4"/>
      <c r="AD3" s="5" t="s">
        <v>6</v>
      </c>
      <c r="AE3" s="6"/>
      <c r="AF3" s="6"/>
      <c r="AG3" s="7" t="s">
        <v>7</v>
      </c>
      <c r="AH3" s="8"/>
      <c r="AI3" s="8"/>
      <c r="AJ3" s="8"/>
    </row>
    <row r="4" spans="1:36" ht="27" customHeight="1" thickBot="1">
      <c r="A4" s="1"/>
      <c r="B4" s="9"/>
      <c r="C4" s="10"/>
      <c r="D4" s="10"/>
      <c r="E4" s="10"/>
      <c r="F4" s="10"/>
      <c r="G4" s="10"/>
      <c r="H4" s="10"/>
      <c r="I4" s="10"/>
      <c r="J4" s="10"/>
      <c r="K4" s="10"/>
      <c r="L4" s="10"/>
      <c r="M4" s="10"/>
      <c r="N4" s="10"/>
      <c r="O4" s="10"/>
      <c r="P4" s="10"/>
      <c r="Q4" s="10"/>
      <c r="R4" s="10"/>
      <c r="S4" s="10"/>
      <c r="T4" s="10"/>
      <c r="U4" s="10"/>
      <c r="V4" s="10"/>
      <c r="W4" s="10"/>
      <c r="X4" s="10"/>
      <c r="Y4" s="10"/>
      <c r="Z4" s="10"/>
      <c r="AA4" s="10"/>
      <c r="AB4" s="10"/>
      <c r="AC4" s="11"/>
      <c r="AD4" s="5" t="s">
        <v>8</v>
      </c>
      <c r="AE4" s="6"/>
      <c r="AF4" s="6"/>
      <c r="AG4" s="13">
        <v>44838</v>
      </c>
      <c r="AH4" s="8"/>
      <c r="AI4" s="8"/>
      <c r="AJ4" s="8"/>
    </row>
    <row r="5" spans="1:36" ht="27" customHeight="1" thickBot="1">
      <c r="A5" s="14"/>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6"/>
      <c r="AD5" s="17"/>
      <c r="AE5" s="8"/>
      <c r="AF5" s="8"/>
      <c r="AG5" s="8"/>
      <c r="AH5" s="8"/>
      <c r="AI5" s="8"/>
      <c r="AJ5" s="8"/>
    </row>
    <row r="6" spans="1:36" ht="59.25" customHeight="1" thickBot="1">
      <c r="A6" s="18" t="s">
        <v>9</v>
      </c>
      <c r="B6" s="19" t="s">
        <v>130</v>
      </c>
      <c r="C6" s="20"/>
      <c r="D6" s="20"/>
      <c r="E6" s="20"/>
      <c r="F6" s="20"/>
      <c r="G6" s="20"/>
      <c r="H6" s="21"/>
      <c r="I6" s="15"/>
      <c r="J6" s="22"/>
      <c r="K6" s="23" t="s">
        <v>11</v>
      </c>
      <c r="L6" s="24"/>
      <c r="M6" s="25">
        <v>45321</v>
      </c>
      <c r="N6" s="26"/>
      <c r="O6" s="15"/>
      <c r="P6" s="15"/>
      <c r="Q6" s="15"/>
      <c r="R6" s="15"/>
      <c r="S6" s="15"/>
      <c r="T6" s="15"/>
      <c r="U6" s="15"/>
      <c r="V6" s="15"/>
      <c r="W6" s="15"/>
      <c r="X6" s="15"/>
      <c r="Y6" s="15"/>
      <c r="Z6" s="15"/>
      <c r="AA6" s="15"/>
      <c r="AB6" s="15"/>
      <c r="AC6" s="16"/>
      <c r="AD6" s="15"/>
      <c r="AE6" s="8"/>
      <c r="AF6" s="8"/>
      <c r="AG6" s="8"/>
      <c r="AH6" s="8"/>
      <c r="AI6" s="8"/>
      <c r="AJ6" s="8"/>
    </row>
    <row r="7" spans="1:36" ht="27" customHeight="1" thickBot="1">
      <c r="A7" s="27"/>
      <c r="B7" s="22"/>
      <c r="C7" s="22"/>
      <c r="D7" s="22"/>
      <c r="E7" s="22"/>
      <c r="F7" s="22"/>
      <c r="G7" s="22"/>
      <c r="H7" s="22"/>
      <c r="I7" s="22"/>
      <c r="J7" s="22"/>
      <c r="K7" s="22"/>
      <c r="L7" s="22"/>
      <c r="M7" s="22"/>
      <c r="N7" s="22"/>
      <c r="O7" s="15"/>
      <c r="P7" s="15"/>
      <c r="Q7" s="15"/>
      <c r="R7" s="15"/>
      <c r="S7" s="15"/>
      <c r="T7" s="15"/>
      <c r="U7" s="15"/>
      <c r="V7" s="15"/>
      <c r="W7" s="15"/>
      <c r="X7" s="15"/>
      <c r="Y7" s="15"/>
      <c r="Z7" s="15"/>
      <c r="AA7" s="15"/>
      <c r="AB7" s="15"/>
      <c r="AC7" s="16"/>
      <c r="AD7" s="15"/>
      <c r="AE7" s="8"/>
      <c r="AF7" s="8"/>
      <c r="AG7" s="8"/>
      <c r="AH7" s="8"/>
      <c r="AI7" s="8"/>
      <c r="AJ7" s="8"/>
    </row>
    <row r="8" spans="1:36" ht="80.25" customHeight="1" thickBot="1">
      <c r="A8" s="18" t="s">
        <v>12</v>
      </c>
      <c r="B8" s="28" t="s">
        <v>131</v>
      </c>
      <c r="C8" s="29"/>
      <c r="D8" s="29"/>
      <c r="E8" s="29"/>
      <c r="F8" s="29"/>
      <c r="G8" s="29"/>
      <c r="H8" s="29"/>
      <c r="I8" s="30"/>
      <c r="J8" s="15"/>
      <c r="K8" s="32" t="s">
        <v>14</v>
      </c>
      <c r="L8" s="32"/>
      <c r="M8" s="32" t="s">
        <v>15</v>
      </c>
      <c r="N8" s="32" t="s">
        <v>16</v>
      </c>
      <c r="O8" s="32" t="s">
        <v>17</v>
      </c>
      <c r="P8" s="15"/>
      <c r="Q8" s="15"/>
      <c r="R8" s="15"/>
      <c r="S8" s="15"/>
      <c r="T8" s="15"/>
      <c r="U8" s="15"/>
      <c r="V8" s="15"/>
      <c r="W8" s="15"/>
      <c r="X8" s="15"/>
      <c r="Y8" s="15"/>
      <c r="Z8" s="15"/>
      <c r="AA8" s="15"/>
      <c r="AB8" s="15"/>
      <c r="AC8" s="16"/>
      <c r="AD8" s="15"/>
      <c r="AE8" s="8"/>
      <c r="AF8" s="8"/>
      <c r="AG8" s="8"/>
      <c r="AH8" s="8"/>
      <c r="AI8" s="8"/>
      <c r="AJ8" s="8"/>
    </row>
    <row r="9" spans="1:36" ht="80.25" customHeight="1" thickBot="1">
      <c r="A9" s="18" t="s">
        <v>18</v>
      </c>
      <c r="B9" s="28" t="s">
        <v>132</v>
      </c>
      <c r="C9" s="29"/>
      <c r="D9" s="29"/>
      <c r="E9" s="29"/>
      <c r="F9" s="29"/>
      <c r="G9" s="29"/>
      <c r="H9" s="29"/>
      <c r="I9" s="30"/>
      <c r="J9" s="15"/>
      <c r="K9" s="245"/>
      <c r="L9" s="246"/>
      <c r="M9" s="247"/>
      <c r="N9" s="246"/>
      <c r="O9" s="245" t="s">
        <v>20</v>
      </c>
      <c r="P9" s="15"/>
      <c r="Q9" s="15"/>
      <c r="R9" s="15"/>
      <c r="S9" s="15"/>
      <c r="T9" s="15"/>
      <c r="U9" s="15"/>
      <c r="V9" s="15"/>
      <c r="W9" s="15"/>
      <c r="X9" s="15"/>
      <c r="Y9" s="15"/>
      <c r="Z9" s="15"/>
      <c r="AA9" s="15"/>
      <c r="AB9" s="15"/>
      <c r="AC9" s="16"/>
      <c r="AD9" s="15"/>
      <c r="AE9" s="8"/>
      <c r="AF9" s="8"/>
      <c r="AG9" s="8"/>
      <c r="AH9" s="8"/>
      <c r="AI9" s="8"/>
      <c r="AJ9" s="8"/>
    </row>
    <row r="10" spans="1:36" ht="15.75" customHeight="1">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6"/>
      <c r="AD10" s="15"/>
      <c r="AE10" s="8"/>
      <c r="AF10" s="8"/>
      <c r="AG10" s="8"/>
      <c r="AH10" s="8"/>
      <c r="AI10" s="8"/>
      <c r="AJ10" s="8"/>
    </row>
    <row r="11" spans="1:36" ht="15.75" customHeight="1" thickBot="1">
      <c r="A11" s="35"/>
      <c r="B11" s="15"/>
      <c r="C11" s="15"/>
      <c r="D11" s="15"/>
      <c r="E11" s="15"/>
      <c r="F11" s="15"/>
      <c r="G11" s="15"/>
      <c r="H11" s="15"/>
      <c r="I11" s="15"/>
      <c r="J11" s="15"/>
      <c r="K11" s="15"/>
      <c r="L11" s="15"/>
      <c r="M11" s="15"/>
      <c r="N11" s="15"/>
      <c r="O11" s="15"/>
      <c r="P11" s="15"/>
      <c r="Q11" s="15"/>
      <c r="R11" s="15"/>
      <c r="S11" s="15"/>
      <c r="T11" s="15"/>
      <c r="U11" s="15"/>
      <c r="V11" s="15"/>
      <c r="W11" s="15"/>
      <c r="X11" s="15"/>
      <c r="Y11" s="15"/>
      <c r="Z11" s="36"/>
      <c r="AA11" s="36"/>
      <c r="AB11" s="36"/>
      <c r="AC11" s="37"/>
      <c r="AD11" s="38"/>
      <c r="AE11" s="8"/>
      <c r="AF11" s="8"/>
      <c r="AG11" s="8"/>
      <c r="AH11" s="8"/>
      <c r="AI11" s="8"/>
      <c r="AJ11" s="8"/>
    </row>
    <row r="12" spans="1:36">
      <c r="A12" s="39" t="s">
        <v>21</v>
      </c>
      <c r="B12" s="40"/>
      <c r="C12" s="40"/>
      <c r="D12" s="41"/>
      <c r="E12" s="42" t="s">
        <v>22</v>
      </c>
      <c r="F12" s="43"/>
      <c r="G12" s="43"/>
      <c r="H12" s="43"/>
      <c r="I12" s="43"/>
      <c r="J12" s="43"/>
      <c r="K12" s="43"/>
      <c r="L12" s="43"/>
      <c r="M12" s="43"/>
      <c r="N12" s="43"/>
      <c r="O12" s="43"/>
      <c r="P12" s="43"/>
      <c r="Q12" s="43"/>
      <c r="R12" s="43"/>
      <c r="S12" s="43"/>
      <c r="T12" s="43"/>
      <c r="U12" s="43"/>
      <c r="V12" s="43"/>
      <c r="W12" s="43"/>
      <c r="X12" s="44"/>
      <c r="Y12" s="45"/>
      <c r="Z12" s="46" t="s">
        <v>23</v>
      </c>
      <c r="AA12" s="47"/>
      <c r="AB12" s="47"/>
      <c r="AC12" s="47"/>
      <c r="AD12" s="48"/>
      <c r="AE12" s="8"/>
      <c r="AF12" s="46" t="s">
        <v>24</v>
      </c>
      <c r="AG12" s="48"/>
      <c r="AH12" s="8"/>
      <c r="AI12" s="8"/>
      <c r="AJ12" s="8"/>
    </row>
    <row r="13" spans="1:36">
      <c r="A13" s="49" t="s">
        <v>25</v>
      </c>
      <c r="B13" s="50" t="s">
        <v>26</v>
      </c>
      <c r="C13" s="50" t="s">
        <v>27</v>
      </c>
      <c r="D13" s="51" t="s">
        <v>28</v>
      </c>
      <c r="E13" s="52" t="s">
        <v>29</v>
      </c>
      <c r="F13" s="53"/>
      <c r="G13" s="53"/>
      <c r="H13" s="53"/>
      <c r="I13" s="54" t="s">
        <v>30</v>
      </c>
      <c r="J13" s="55"/>
      <c r="K13" s="55"/>
      <c r="L13" s="55"/>
      <c r="M13" s="55"/>
      <c r="N13" s="55"/>
      <c r="O13" s="55"/>
      <c r="P13" s="55"/>
      <c r="Q13" s="55"/>
      <c r="R13" s="56"/>
      <c r="S13" s="56"/>
      <c r="T13" s="54" t="s">
        <v>31</v>
      </c>
      <c r="U13" s="55"/>
      <c r="V13" s="55"/>
      <c r="W13" s="55"/>
      <c r="X13" s="57"/>
      <c r="Y13" s="45"/>
      <c r="Z13" s="58"/>
      <c r="AA13" s="59"/>
      <c r="AB13" s="59"/>
      <c r="AC13" s="59"/>
      <c r="AD13" s="60"/>
      <c r="AE13" s="8"/>
      <c r="AF13" s="58"/>
      <c r="AG13" s="60"/>
      <c r="AH13" s="61"/>
      <c r="AI13" s="61"/>
      <c r="AJ13" s="61"/>
    </row>
    <row r="14" spans="1:36" ht="32.25" customHeight="1" thickBot="1">
      <c r="A14" s="49"/>
      <c r="B14" s="50"/>
      <c r="C14" s="50"/>
      <c r="D14" s="51"/>
      <c r="E14" s="62" t="s">
        <v>32</v>
      </c>
      <c r="F14" s="63"/>
      <c r="G14" s="63"/>
      <c r="H14" s="63"/>
      <c r="I14" s="64" t="s">
        <v>33</v>
      </c>
      <c r="J14" s="65" t="s">
        <v>34</v>
      </c>
      <c r="K14" s="65" t="s">
        <v>35</v>
      </c>
      <c r="L14" s="66" t="s">
        <v>36</v>
      </c>
      <c r="M14" s="50" t="s">
        <v>37</v>
      </c>
      <c r="N14" s="67" t="s">
        <v>38</v>
      </c>
      <c r="O14" s="68" t="s">
        <v>39</v>
      </c>
      <c r="P14" s="50" t="s">
        <v>40</v>
      </c>
      <c r="Q14" s="68" t="s">
        <v>41</v>
      </c>
      <c r="R14" s="68" t="s">
        <v>42</v>
      </c>
      <c r="S14" s="69"/>
      <c r="T14" s="70" t="s">
        <v>43</v>
      </c>
      <c r="U14" s="50" t="s">
        <v>44</v>
      </c>
      <c r="V14" s="68" t="s">
        <v>45</v>
      </c>
      <c r="W14" s="50" t="s">
        <v>46</v>
      </c>
      <c r="X14" s="51"/>
      <c r="Y14" s="71"/>
      <c r="Z14" s="72"/>
      <c r="AA14" s="73"/>
      <c r="AB14" s="73"/>
      <c r="AC14" s="73"/>
      <c r="AD14" s="74"/>
      <c r="AE14" s="61"/>
      <c r="AF14" s="72"/>
      <c r="AG14" s="74"/>
      <c r="AH14" s="61"/>
      <c r="AI14" s="8"/>
      <c r="AJ14" s="61"/>
    </row>
    <row r="15" spans="1:36" ht="74.25" customHeight="1" thickBot="1">
      <c r="A15" s="75"/>
      <c r="B15" s="68"/>
      <c r="C15" s="68"/>
      <c r="D15" s="76"/>
      <c r="E15" s="77" t="s">
        <v>47</v>
      </c>
      <c r="F15" s="78" t="s">
        <v>48</v>
      </c>
      <c r="G15" s="79"/>
      <c r="H15" s="80" t="s">
        <v>49</v>
      </c>
      <c r="I15" s="70"/>
      <c r="J15" s="65"/>
      <c r="K15" s="65"/>
      <c r="L15" s="81"/>
      <c r="M15" s="50"/>
      <c r="N15" s="82"/>
      <c r="O15" s="82"/>
      <c r="P15" s="50"/>
      <c r="Q15" s="82"/>
      <c r="R15" s="82"/>
      <c r="S15" s="83"/>
      <c r="T15" s="84"/>
      <c r="U15" s="50"/>
      <c r="V15" s="82"/>
      <c r="W15" s="85" t="s">
        <v>50</v>
      </c>
      <c r="X15" s="86" t="s">
        <v>51</v>
      </c>
      <c r="Y15" s="71"/>
      <c r="Z15" s="87" t="s">
        <v>52</v>
      </c>
      <c r="AA15" s="88" t="s">
        <v>53</v>
      </c>
      <c r="AB15" s="88" t="s">
        <v>54</v>
      </c>
      <c r="AC15" s="88" t="s">
        <v>55</v>
      </c>
      <c r="AD15" s="89" t="s">
        <v>56</v>
      </c>
      <c r="AE15" s="61"/>
      <c r="AF15" s="87" t="s">
        <v>57</v>
      </c>
      <c r="AG15" s="89" t="s">
        <v>133</v>
      </c>
      <c r="AH15" s="61"/>
      <c r="AI15" s="8"/>
      <c r="AJ15" s="61"/>
    </row>
    <row r="16" spans="1:36" ht="83.25" customHeight="1" thickBot="1">
      <c r="A16" s="91">
        <v>1</v>
      </c>
      <c r="B16" s="93" t="s">
        <v>134</v>
      </c>
      <c r="C16" s="93" t="s">
        <v>135</v>
      </c>
      <c r="D16" s="93" t="s">
        <v>136</v>
      </c>
      <c r="E16" s="248" t="s">
        <v>99</v>
      </c>
      <c r="F16" s="96" t="s">
        <v>100</v>
      </c>
      <c r="G16" s="97" t="str">
        <f>+CONCATENATE(E16," - ",F16)</f>
        <v>MUY BAJA - MODERADO</v>
      </c>
      <c r="H16" s="98" t="str">
        <f>+VLOOKUP(G16,[2]Datos!D3:E17,2,FALSE)</f>
        <v>MODERADO</v>
      </c>
      <c r="I16" s="249" t="s">
        <v>137</v>
      </c>
      <c r="J16" s="99" t="s">
        <v>65</v>
      </c>
      <c r="K16" s="100" t="s">
        <v>138</v>
      </c>
      <c r="L16" s="101">
        <f>IF(K16="ASIGNADO",15,IF(K16="NO ASIGNADO",0,""))</f>
        <v>15</v>
      </c>
      <c r="M16" s="102">
        <f>SUM(L16:L22)</f>
        <v>100</v>
      </c>
      <c r="N16" s="103" t="s">
        <v>139</v>
      </c>
      <c r="O16" s="104">
        <f>IF(O19="DÉBIL",0,IF(O19="MODERADO",50,IF(O19="FUERTE",100,"")))</f>
        <v>100</v>
      </c>
      <c r="P16" s="105" t="str">
        <f>IF(AND(M19="FUERTE",N16="FUERTE (SIEMPRE SE EJECUTA)"),"NO","SÍ")</f>
        <v>NO</v>
      </c>
      <c r="Q16" s="106" t="s">
        <v>68</v>
      </c>
      <c r="R16" s="107" t="str">
        <f>IF(AND(E16="MUY BAJA",Q19=2),"MUY BAJA",IF(AND(E16="BAJA",Q19=2),"MUY BAJA",IF(AND(E16="MEDIA",Q19=2),"MUY BAJA",IF(AND(E16="ALTA",Q19=2),"BAJA",IF(AND(E16="MUY ALTA",Q19=2),"MEDIA",IF(AND(E16="MUY BAJA",Q19=1),"MUY BAJA",IF(AND(E16="BAJA",Q19=1),"MUY BAJA",IF(AND(E16="MEDIA",Q19=1),"BAJA",IF(AND(E16="ALTA",Q19=1),"MEDIA",IF(AND(E16="MUY ALTA",Q19=1),"ALTA",E16))))))))))</f>
        <v>MUY BAJA</v>
      </c>
      <c r="S16" s="97" t="str">
        <f>+CONCATENATE(R16," - ",F16)</f>
        <v>MUY BAJA - MODERADO</v>
      </c>
      <c r="T16" s="98" t="str">
        <f>+VLOOKUP(S16,[2]Datos!$D$3:$E$17,2,FALSE)</f>
        <v>MODERADO</v>
      </c>
      <c r="U16" s="108" t="s">
        <v>69</v>
      </c>
      <c r="V16" s="94" t="s">
        <v>140</v>
      </c>
      <c r="W16" s="250" t="s">
        <v>141</v>
      </c>
      <c r="X16" s="152" t="s">
        <v>142</v>
      </c>
      <c r="Y16" s="112"/>
      <c r="Z16" s="251">
        <v>45659</v>
      </c>
      <c r="AA16" s="252" t="s">
        <v>143</v>
      </c>
      <c r="AB16" s="253" t="s">
        <v>144</v>
      </c>
      <c r="AC16" s="253" t="s">
        <v>145</v>
      </c>
      <c r="AD16" s="254" t="s">
        <v>146</v>
      </c>
      <c r="AE16" s="8"/>
      <c r="AF16" s="255" t="s">
        <v>147</v>
      </c>
      <c r="AG16" s="256" t="s">
        <v>148</v>
      </c>
      <c r="AH16" s="8"/>
      <c r="AI16" s="8"/>
      <c r="AJ16" s="8"/>
    </row>
    <row r="17" spans="1:36" ht="83.25" customHeight="1">
      <c r="A17" s="91"/>
      <c r="B17" s="120"/>
      <c r="C17" s="120"/>
      <c r="D17" s="120"/>
      <c r="E17" s="257"/>
      <c r="F17" s="96"/>
      <c r="G17" s="123"/>
      <c r="H17" s="124"/>
      <c r="I17" s="258"/>
      <c r="J17" s="125" t="s">
        <v>79</v>
      </c>
      <c r="K17" s="126" t="s">
        <v>149</v>
      </c>
      <c r="L17" s="127">
        <f>IF(K17="ADECUADO",15,IF(K17="INADECUADO",0,""))</f>
        <v>15</v>
      </c>
      <c r="M17" s="128"/>
      <c r="N17" s="129"/>
      <c r="O17" s="104"/>
      <c r="P17" s="130"/>
      <c r="Q17" s="106"/>
      <c r="R17" s="131"/>
      <c r="S17" s="123"/>
      <c r="T17" s="124"/>
      <c r="U17" s="132"/>
      <c r="V17" s="121"/>
      <c r="W17" s="259"/>
      <c r="X17" s="260"/>
      <c r="Y17" s="112"/>
      <c r="Z17" s="261"/>
      <c r="AA17" s="262"/>
      <c r="AB17" s="263"/>
      <c r="AC17" s="263"/>
      <c r="AD17" s="264"/>
      <c r="AE17" s="8"/>
      <c r="AF17" s="255"/>
      <c r="AG17" s="265"/>
      <c r="AH17" s="8"/>
      <c r="AI17" s="8"/>
      <c r="AJ17" s="8"/>
    </row>
    <row r="18" spans="1:36" ht="83.25" customHeight="1">
      <c r="A18" s="91"/>
      <c r="B18" s="120"/>
      <c r="C18" s="120"/>
      <c r="D18" s="120"/>
      <c r="E18" s="257"/>
      <c r="F18" s="96"/>
      <c r="G18" s="123"/>
      <c r="H18" s="124"/>
      <c r="I18" s="258"/>
      <c r="J18" s="141" t="s">
        <v>81</v>
      </c>
      <c r="K18" s="126" t="s">
        <v>82</v>
      </c>
      <c r="L18" s="127">
        <f>IF(K18="OPORTUNA",15,IF(K18="INOPORTUNA",0,""))</f>
        <v>15</v>
      </c>
      <c r="M18" s="128"/>
      <c r="N18" s="129"/>
      <c r="O18" s="104"/>
      <c r="P18" s="130"/>
      <c r="Q18" s="142" t="s">
        <v>83</v>
      </c>
      <c r="R18" s="131"/>
      <c r="S18" s="123"/>
      <c r="T18" s="124"/>
      <c r="U18" s="132"/>
      <c r="V18" s="121"/>
      <c r="W18" s="259"/>
      <c r="X18" s="260"/>
      <c r="Y18" s="112"/>
      <c r="Z18" s="261"/>
      <c r="AA18" s="262"/>
      <c r="AB18" s="263"/>
      <c r="AC18" s="263"/>
      <c r="AD18" s="264"/>
      <c r="AE18" s="8"/>
      <c r="AF18" s="255"/>
      <c r="AG18" s="265"/>
      <c r="AH18" s="8"/>
      <c r="AI18" s="8"/>
      <c r="AJ18" s="8"/>
    </row>
    <row r="19" spans="1:36" ht="83.25" customHeight="1">
      <c r="A19" s="91"/>
      <c r="B19" s="120"/>
      <c r="C19" s="120"/>
      <c r="D19" s="120"/>
      <c r="E19" s="257"/>
      <c r="F19" s="96"/>
      <c r="G19" s="123"/>
      <c r="H19" s="124"/>
      <c r="I19" s="258"/>
      <c r="J19" s="125" t="s">
        <v>84</v>
      </c>
      <c r="K19" s="126" t="s">
        <v>150</v>
      </c>
      <c r="L19" s="127">
        <f>IF(K19="PREVENIR",15,IF(K19="DETECTAR",10,IF(K19="NO ES UN CONTROL",0,"")))</f>
        <v>15</v>
      </c>
      <c r="M19" s="143" t="str">
        <f>IF(M16&lt;86,"DÉBIL",IF(M16&lt;96,"MODERADO",IF(M16&lt;101,"FUERTE","")))</f>
        <v>FUERTE</v>
      </c>
      <c r="N19" s="129"/>
      <c r="O19" s="144" t="str">
        <f>IF(AND(M19="FUERTE",N16="FUERTE (SIEMPRE SE EJECUTA)"),"FUERTE",IF(OR(M19="DÉBIL",N16="DÉBIL (NO SE EJECUTA)"),"DÉBIL",IF(OR(M19="MODERADO",N16="MODERADO (ALGUNAS VECES)"),"MODERADO")))</f>
        <v>FUERTE</v>
      </c>
      <c r="P19" s="130"/>
      <c r="Q19" s="145">
        <f>IF(AND($O$19="FUERTE",$Q$16="DIRECTAMENTE"),2,IF(AND($O$19="FUERTE",$Q$16="DIRECTAMENTE"),2,IF(AND($O$19="FUERTE",$Q$16="DIRECTAMENTE"),2,IF(AND($O$19="FUERTE",$Q$16="NO DISMINUYE"),0,IF(AND($O$19="MODERADO",$Q$16="DIRECTAMENTE"),1,IF(AND($O$19="MODERADO",$Q$16="DIRECTAMENTE"),1,IF(AND($O$19="MODERADO",$Q$16="DIRECTAMENTE"),1,IF(AND($O$19="MODERADO",$Q$16="NO DISMINUYE"),0,"N/A"))))))))</f>
        <v>2</v>
      </c>
      <c r="R19" s="131"/>
      <c r="S19" s="123"/>
      <c r="T19" s="124"/>
      <c r="U19" s="132"/>
      <c r="V19" s="146" t="s">
        <v>86</v>
      </c>
      <c r="W19" s="259"/>
      <c r="X19" s="146" t="s">
        <v>87</v>
      </c>
      <c r="Y19" s="147"/>
      <c r="Z19" s="261"/>
      <c r="AA19" s="262"/>
      <c r="AB19" s="263"/>
      <c r="AC19" s="263"/>
      <c r="AD19" s="264"/>
      <c r="AE19" s="8"/>
      <c r="AF19" s="255"/>
      <c r="AG19" s="265"/>
      <c r="AH19" s="8"/>
      <c r="AI19" s="8"/>
      <c r="AJ19" s="8"/>
    </row>
    <row r="20" spans="1:36" ht="83.25" customHeight="1">
      <c r="A20" s="91"/>
      <c r="B20" s="120"/>
      <c r="C20" s="120"/>
      <c r="D20" s="120"/>
      <c r="E20" s="257"/>
      <c r="F20" s="96"/>
      <c r="G20" s="123"/>
      <c r="H20" s="124"/>
      <c r="I20" s="258"/>
      <c r="J20" s="125" t="s">
        <v>88</v>
      </c>
      <c r="K20" s="126" t="s">
        <v>151</v>
      </c>
      <c r="L20" s="127">
        <f>IF(K20="CONFIABLE",15,IF(K20="NO CONFIABLE",0,""))</f>
        <v>15</v>
      </c>
      <c r="M20" s="148"/>
      <c r="N20" s="129"/>
      <c r="O20" s="144"/>
      <c r="P20" s="130"/>
      <c r="Q20" s="149"/>
      <c r="R20" s="131"/>
      <c r="S20" s="123"/>
      <c r="T20" s="124"/>
      <c r="U20" s="132"/>
      <c r="V20" s="150"/>
      <c r="W20" s="259"/>
      <c r="X20" s="150"/>
      <c r="Y20" s="147"/>
      <c r="Z20" s="261"/>
      <c r="AA20" s="262"/>
      <c r="AB20" s="263"/>
      <c r="AC20" s="263"/>
      <c r="AD20" s="264"/>
      <c r="AE20" s="8"/>
      <c r="AF20" s="255"/>
      <c r="AG20" s="265"/>
      <c r="AH20" s="8"/>
      <c r="AI20" s="8"/>
      <c r="AJ20" s="8"/>
    </row>
    <row r="21" spans="1:36" ht="83.25" customHeight="1">
      <c r="A21" s="91"/>
      <c r="B21" s="120"/>
      <c r="C21" s="120"/>
      <c r="D21" s="120"/>
      <c r="E21" s="257"/>
      <c r="F21" s="96"/>
      <c r="G21" s="123"/>
      <c r="H21" s="124"/>
      <c r="I21" s="258"/>
      <c r="J21" s="125" t="s">
        <v>90</v>
      </c>
      <c r="K21" s="126" t="s">
        <v>152</v>
      </c>
      <c r="L21" s="127">
        <v>15</v>
      </c>
      <c r="M21" s="148"/>
      <c r="N21" s="129"/>
      <c r="O21" s="144"/>
      <c r="P21" s="130"/>
      <c r="Q21" s="149"/>
      <c r="R21" s="131"/>
      <c r="S21" s="123"/>
      <c r="T21" s="124"/>
      <c r="U21" s="132"/>
      <c r="V21" s="266" t="s">
        <v>92</v>
      </c>
      <c r="W21" s="259"/>
      <c r="X21" s="94" t="s">
        <v>153</v>
      </c>
      <c r="Y21" s="112"/>
      <c r="Z21" s="261"/>
      <c r="AA21" s="262"/>
      <c r="AB21" s="263"/>
      <c r="AC21" s="263"/>
      <c r="AD21" s="264"/>
      <c r="AE21" s="8"/>
      <c r="AF21" s="255"/>
      <c r="AG21" s="265"/>
      <c r="AH21" s="8"/>
      <c r="AI21" s="8"/>
      <c r="AJ21" s="8"/>
    </row>
    <row r="22" spans="1:36" ht="121.15" customHeight="1" thickBot="1">
      <c r="A22" s="153"/>
      <c r="B22" s="155"/>
      <c r="C22" s="155"/>
      <c r="D22" s="155"/>
      <c r="E22" s="267"/>
      <c r="F22" s="158"/>
      <c r="G22" s="159"/>
      <c r="H22" s="160"/>
      <c r="I22" s="268"/>
      <c r="J22" s="161" t="s">
        <v>94</v>
      </c>
      <c r="K22" s="162" t="s">
        <v>154</v>
      </c>
      <c r="L22" s="163">
        <f>IF(K22="COMPLETA",10,IF(K22="INCOMPLETA",5,IF(K22="NO EXISTE",0,"")))</f>
        <v>10</v>
      </c>
      <c r="M22" s="164"/>
      <c r="N22" s="165"/>
      <c r="O22" s="166"/>
      <c r="P22" s="167"/>
      <c r="Q22" s="168"/>
      <c r="R22" s="169"/>
      <c r="S22" s="159"/>
      <c r="T22" s="160"/>
      <c r="U22" s="170"/>
      <c r="V22" s="269"/>
      <c r="W22" s="270"/>
      <c r="X22" s="271"/>
      <c r="Y22" s="112"/>
      <c r="Z22" s="272"/>
      <c r="AA22" s="273"/>
      <c r="AB22" s="274"/>
      <c r="AC22" s="274"/>
      <c r="AD22" s="275"/>
      <c r="AE22" s="8"/>
      <c r="AF22" s="276"/>
      <c r="AG22" s="277"/>
      <c r="AH22" s="8"/>
      <c r="AI22" s="8"/>
      <c r="AJ22" s="8"/>
    </row>
  </sheetData>
  <dataConsolidate/>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77" priority="4" operator="containsText" text="EXTREMO">
      <formula>NOT(ISERROR(SEARCH("EXTREMO",H16)))</formula>
    </cfRule>
    <cfRule type="containsText" dxfId="76" priority="5" operator="containsText" text="ALTO">
      <formula>NOT(ISERROR(SEARCH("ALTO",H16)))</formula>
    </cfRule>
    <cfRule type="containsText" dxfId="75" priority="6" operator="containsText" text="MODERADO">
      <formula>NOT(ISERROR(SEARCH("MODERADO",H16)))</formula>
    </cfRule>
  </conditionalFormatting>
  <conditionalFormatting sqref="T16:T22">
    <cfRule type="containsText" dxfId="74" priority="1" operator="containsText" text="EXTREMO">
      <formula>NOT(ISERROR(SEARCH("EXTREMO",T16)))</formula>
    </cfRule>
    <cfRule type="containsText" dxfId="73" priority="2" operator="containsText" text="ALTO">
      <formula>NOT(ISERROR(SEARCH("ALTO",T16)))</formula>
    </cfRule>
    <cfRule type="containsText" dxfId="72" priority="3" operator="containsText" text="MODERADO">
      <formula>NOT(ISERROR(SEARCH("MODERADO",T16)))</formula>
    </cfRule>
  </conditionalFormatting>
  <dataValidations count="1">
    <dataValidation type="list" allowBlank="1" showInputMessage="1" showErrorMessage="1" sqref="Q16:Q17" xr:uid="{063AAB82-62E1-4504-9195-4FC35DB7D334}">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BFDF0-F542-4AE5-A45F-7A819A20B1FE}">
  <dimension ref="A1:AJ22"/>
  <sheetViews>
    <sheetView showGridLines="0" topLeftCell="F12" zoomScale="53" zoomScaleNormal="53" zoomScaleSheetLayoutView="70" workbookViewId="0">
      <selection activeCell="AB16" sqref="AB16:AB22"/>
    </sheetView>
  </sheetViews>
  <sheetFormatPr baseColWidth="10" defaultColWidth="11.42578125" defaultRowHeight="15"/>
  <cols>
    <col min="1" max="1" width="36.85546875" customWidth="1"/>
    <col min="2" max="3" width="32.5703125" customWidth="1"/>
    <col min="4" max="4" width="39.140625" customWidth="1"/>
    <col min="5" max="6" width="20.85546875" customWidth="1"/>
    <col min="7" max="7" width="20.85546875" hidden="1" customWidth="1"/>
    <col min="8" max="8" width="25.42578125" customWidth="1"/>
    <col min="9" max="9" width="59.140625" customWidth="1"/>
    <col min="10" max="10" width="53.7109375" hidden="1" customWidth="1"/>
    <col min="11" max="11" width="24.5703125" hidden="1" customWidth="1"/>
    <col min="12" max="12" width="0" hidden="1" customWidth="1"/>
    <col min="13" max="15" width="24.5703125" hidden="1" customWidth="1"/>
    <col min="16" max="16" width="19.7109375" hidden="1" customWidth="1"/>
    <col min="17" max="20" width="25.140625" hidden="1" customWidth="1"/>
    <col min="21" max="21" width="16.5703125" hidden="1"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c r="A1" s="1"/>
      <c r="B1" s="2" t="s">
        <v>129</v>
      </c>
      <c r="C1" s="3"/>
      <c r="D1" s="3"/>
      <c r="E1" s="3"/>
      <c r="F1" s="3"/>
      <c r="G1" s="3"/>
      <c r="H1" s="3"/>
      <c r="I1" s="3"/>
      <c r="J1" s="3"/>
      <c r="K1" s="3"/>
      <c r="L1" s="3"/>
      <c r="M1" s="3"/>
      <c r="N1" s="3"/>
      <c r="O1" s="3"/>
      <c r="P1" s="3"/>
      <c r="Q1" s="3"/>
      <c r="R1" s="3"/>
      <c r="S1" s="3"/>
      <c r="T1" s="3"/>
      <c r="U1" s="3"/>
      <c r="V1" s="3"/>
      <c r="W1" s="3"/>
      <c r="X1" s="3"/>
      <c r="Y1" s="3"/>
      <c r="Z1" s="3"/>
      <c r="AA1" s="3"/>
      <c r="AB1" s="3"/>
      <c r="AC1" s="4"/>
      <c r="AD1" s="5" t="s">
        <v>1</v>
      </c>
      <c r="AE1" s="6"/>
      <c r="AF1" s="6"/>
      <c r="AG1" s="7" t="s">
        <v>2</v>
      </c>
      <c r="AH1" s="8"/>
      <c r="AI1" s="8"/>
      <c r="AJ1" s="8"/>
    </row>
    <row r="2" spans="1:36" ht="27" customHeight="1" thickBot="1">
      <c r="A2" s="1"/>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1"/>
      <c r="AD2" s="5" t="s">
        <v>3</v>
      </c>
      <c r="AE2" s="6"/>
      <c r="AF2" s="6"/>
      <c r="AG2" s="12" t="s">
        <v>4</v>
      </c>
      <c r="AH2" s="8"/>
      <c r="AI2" s="8"/>
      <c r="AJ2" s="8"/>
    </row>
    <row r="3" spans="1:36" ht="27" customHeight="1">
      <c r="A3" s="1"/>
      <c r="B3" s="2" t="s">
        <v>5</v>
      </c>
      <c r="C3" s="3"/>
      <c r="D3" s="3"/>
      <c r="E3" s="3"/>
      <c r="F3" s="3"/>
      <c r="G3" s="3"/>
      <c r="H3" s="3"/>
      <c r="I3" s="3"/>
      <c r="J3" s="3"/>
      <c r="K3" s="3"/>
      <c r="L3" s="3"/>
      <c r="M3" s="3"/>
      <c r="N3" s="3"/>
      <c r="O3" s="3"/>
      <c r="P3" s="3"/>
      <c r="Q3" s="3"/>
      <c r="R3" s="3"/>
      <c r="S3" s="3"/>
      <c r="T3" s="3"/>
      <c r="U3" s="3"/>
      <c r="V3" s="3"/>
      <c r="W3" s="3"/>
      <c r="X3" s="3"/>
      <c r="Y3" s="3"/>
      <c r="Z3" s="3"/>
      <c r="AA3" s="3"/>
      <c r="AB3" s="3"/>
      <c r="AC3" s="4"/>
      <c r="AD3" s="5" t="s">
        <v>6</v>
      </c>
      <c r="AE3" s="6"/>
      <c r="AF3" s="6"/>
      <c r="AG3" s="7" t="s">
        <v>7</v>
      </c>
      <c r="AH3" s="8"/>
      <c r="AI3" s="8"/>
      <c r="AJ3" s="8"/>
    </row>
    <row r="4" spans="1:36" ht="27" customHeight="1" thickBot="1">
      <c r="A4" s="1"/>
      <c r="B4" s="9"/>
      <c r="C4" s="10"/>
      <c r="D4" s="10"/>
      <c r="E4" s="10"/>
      <c r="F4" s="10"/>
      <c r="G4" s="10"/>
      <c r="H4" s="10"/>
      <c r="I4" s="10"/>
      <c r="J4" s="10"/>
      <c r="K4" s="10"/>
      <c r="L4" s="10"/>
      <c r="M4" s="10"/>
      <c r="N4" s="10"/>
      <c r="O4" s="10"/>
      <c r="P4" s="10"/>
      <c r="Q4" s="10"/>
      <c r="R4" s="10"/>
      <c r="S4" s="10"/>
      <c r="T4" s="10"/>
      <c r="U4" s="10"/>
      <c r="V4" s="10"/>
      <c r="W4" s="10"/>
      <c r="X4" s="10"/>
      <c r="Y4" s="10"/>
      <c r="Z4" s="10"/>
      <c r="AA4" s="10"/>
      <c r="AB4" s="10"/>
      <c r="AC4" s="11"/>
      <c r="AD4" s="5" t="s">
        <v>8</v>
      </c>
      <c r="AE4" s="6"/>
      <c r="AF4" s="6"/>
      <c r="AG4" s="13">
        <v>44838</v>
      </c>
      <c r="AH4" s="8"/>
      <c r="AI4" s="8"/>
      <c r="AJ4" s="8"/>
    </row>
    <row r="5" spans="1:36" ht="27" customHeight="1" thickBot="1">
      <c r="A5" s="14"/>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6"/>
      <c r="AD5" s="17"/>
      <c r="AE5" s="8"/>
      <c r="AF5" s="8"/>
      <c r="AG5" s="8"/>
      <c r="AH5" s="8"/>
      <c r="AI5" s="8"/>
      <c r="AJ5" s="8"/>
    </row>
    <row r="6" spans="1:36" ht="59.25" customHeight="1" thickBot="1">
      <c r="A6" s="18" t="s">
        <v>9</v>
      </c>
      <c r="B6" s="19" t="s">
        <v>155</v>
      </c>
      <c r="C6" s="20"/>
      <c r="D6" s="20"/>
      <c r="E6" s="20"/>
      <c r="F6" s="20"/>
      <c r="G6" s="20"/>
      <c r="H6" s="21"/>
      <c r="I6" s="15"/>
      <c r="J6" s="22"/>
      <c r="K6" s="23" t="s">
        <v>11</v>
      </c>
      <c r="L6" s="24"/>
      <c r="M6" s="25">
        <v>45321</v>
      </c>
      <c r="N6" s="26"/>
      <c r="O6" s="15"/>
      <c r="P6" s="15"/>
      <c r="Q6" s="15"/>
      <c r="R6" s="15"/>
      <c r="S6" s="15"/>
      <c r="T6" s="15"/>
      <c r="U6" s="15"/>
      <c r="V6" s="15"/>
      <c r="W6" s="15"/>
      <c r="X6" s="15"/>
      <c r="Y6" s="15"/>
      <c r="Z6" s="15"/>
      <c r="AA6" s="15"/>
      <c r="AB6" s="15"/>
      <c r="AC6" s="16"/>
      <c r="AD6" s="15"/>
      <c r="AE6" s="8"/>
      <c r="AF6" s="8"/>
      <c r="AG6" s="8"/>
      <c r="AH6" s="8"/>
      <c r="AI6" s="8"/>
      <c r="AJ6" s="8"/>
    </row>
    <row r="7" spans="1:36" ht="27" customHeight="1" thickBot="1">
      <c r="A7" s="27"/>
      <c r="B7" s="22"/>
      <c r="C7" s="22"/>
      <c r="D7" s="22"/>
      <c r="E7" s="22"/>
      <c r="F7" s="22"/>
      <c r="G7" s="22"/>
      <c r="H7" s="22"/>
      <c r="I7" s="22"/>
      <c r="J7" s="22"/>
      <c r="K7" s="22"/>
      <c r="L7" s="22"/>
      <c r="M7" s="22"/>
      <c r="N7" s="22"/>
      <c r="O7" s="15"/>
      <c r="P7" s="15"/>
      <c r="Q7" s="15"/>
      <c r="R7" s="15"/>
      <c r="S7" s="15"/>
      <c r="T7" s="15"/>
      <c r="U7" s="15"/>
      <c r="V7" s="15"/>
      <c r="W7" s="15"/>
      <c r="X7" s="15"/>
      <c r="Y7" s="15"/>
      <c r="Z7" s="15"/>
      <c r="AA7" s="15"/>
      <c r="AB7" s="15"/>
      <c r="AC7" s="16"/>
      <c r="AD7" s="15"/>
      <c r="AE7" s="8"/>
      <c r="AF7" s="8"/>
      <c r="AG7" s="8"/>
      <c r="AH7" s="8"/>
      <c r="AI7" s="8"/>
      <c r="AJ7" s="8"/>
    </row>
    <row r="8" spans="1:36" ht="59.25" customHeight="1" thickBot="1">
      <c r="A8" s="18" t="s">
        <v>12</v>
      </c>
      <c r="B8" s="28" t="s">
        <v>156</v>
      </c>
      <c r="C8" s="29"/>
      <c r="D8" s="29"/>
      <c r="E8" s="29"/>
      <c r="F8" s="29"/>
      <c r="G8" s="29"/>
      <c r="H8" s="29"/>
      <c r="I8" s="30"/>
      <c r="J8" s="15"/>
      <c r="K8" s="32" t="s">
        <v>14</v>
      </c>
      <c r="L8" s="32"/>
      <c r="M8" s="32" t="s">
        <v>15</v>
      </c>
      <c r="N8" s="32" t="s">
        <v>17</v>
      </c>
      <c r="O8" s="32" t="s">
        <v>17</v>
      </c>
      <c r="P8" s="15"/>
      <c r="Q8" s="15"/>
      <c r="R8" s="15"/>
      <c r="S8" s="15"/>
      <c r="T8" s="15"/>
      <c r="U8" s="15"/>
      <c r="V8" s="15"/>
      <c r="W8" s="15"/>
      <c r="X8" s="15"/>
      <c r="Y8" s="15"/>
      <c r="Z8" s="15"/>
      <c r="AA8" s="15"/>
      <c r="AB8" s="15"/>
      <c r="AC8" s="16"/>
      <c r="AD8" s="15"/>
      <c r="AE8" s="8"/>
      <c r="AF8" s="8"/>
      <c r="AG8" s="8"/>
      <c r="AH8" s="8"/>
      <c r="AI8" s="8"/>
      <c r="AJ8" s="8"/>
    </row>
    <row r="9" spans="1:36" ht="59.25" customHeight="1" thickBot="1">
      <c r="A9" s="18" t="s">
        <v>18</v>
      </c>
      <c r="B9" s="28" t="s">
        <v>157</v>
      </c>
      <c r="C9" s="29"/>
      <c r="D9" s="29"/>
      <c r="E9" s="29"/>
      <c r="F9" s="29"/>
      <c r="G9" s="29"/>
      <c r="H9" s="29"/>
      <c r="I9" s="30"/>
      <c r="J9" s="15"/>
      <c r="K9" s="33" t="s">
        <v>20</v>
      </c>
      <c r="L9" s="246"/>
      <c r="M9" s="33"/>
      <c r="N9" s="246"/>
      <c r="O9" s="33"/>
      <c r="P9" s="15"/>
      <c r="Q9" s="15"/>
      <c r="R9" s="15"/>
      <c r="S9" s="15"/>
      <c r="T9" s="15"/>
      <c r="U9" s="15"/>
      <c r="V9" s="15"/>
      <c r="W9" s="15"/>
      <c r="X9" s="15"/>
      <c r="Y9" s="15"/>
      <c r="Z9" s="15"/>
      <c r="AA9" s="15"/>
      <c r="AB9" s="15"/>
      <c r="AC9" s="16"/>
      <c r="AD9" s="15"/>
      <c r="AE9" s="8"/>
      <c r="AF9" s="8"/>
      <c r="AG9" s="8"/>
      <c r="AH9" s="8"/>
      <c r="AI9" s="8"/>
      <c r="AJ9" s="8"/>
    </row>
    <row r="10" spans="1:36" ht="15.75" customHeight="1">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6"/>
      <c r="AD10" s="15"/>
      <c r="AE10" s="8"/>
      <c r="AF10" s="8"/>
      <c r="AG10" s="8"/>
      <c r="AH10" s="8"/>
      <c r="AI10" s="8"/>
      <c r="AJ10" s="8"/>
    </row>
    <row r="11" spans="1:36" ht="15.75" customHeight="1" thickBot="1">
      <c r="A11" s="35"/>
      <c r="B11" s="15"/>
      <c r="C11" s="15"/>
      <c r="D11" s="15"/>
      <c r="E11" s="15"/>
      <c r="F11" s="15"/>
      <c r="G11" s="15"/>
      <c r="H11" s="15"/>
      <c r="I11" s="15"/>
      <c r="J11" s="15"/>
      <c r="K11" s="15"/>
      <c r="L11" s="15"/>
      <c r="M11" s="15"/>
      <c r="N11" s="15"/>
      <c r="O11" s="15"/>
      <c r="P11" s="15"/>
      <c r="Q11" s="15"/>
      <c r="R11" s="15"/>
      <c r="S11" s="15"/>
      <c r="T11" s="15"/>
      <c r="U11" s="15"/>
      <c r="V11" s="15"/>
      <c r="W11" s="15"/>
      <c r="X11" s="15"/>
      <c r="Y11" s="15"/>
      <c r="Z11" s="36"/>
      <c r="AA11" s="36"/>
      <c r="AB11" s="36"/>
      <c r="AC11" s="37"/>
      <c r="AD11" s="38"/>
      <c r="AE11" s="8"/>
      <c r="AF11" s="8"/>
      <c r="AG11" s="8"/>
      <c r="AH11" s="8"/>
      <c r="AI11" s="8"/>
      <c r="AJ11" s="8"/>
    </row>
    <row r="12" spans="1:36">
      <c r="A12" s="39" t="s">
        <v>21</v>
      </c>
      <c r="B12" s="40"/>
      <c r="C12" s="40"/>
      <c r="D12" s="41"/>
      <c r="E12" s="42" t="s">
        <v>22</v>
      </c>
      <c r="F12" s="43"/>
      <c r="G12" s="43"/>
      <c r="H12" s="43"/>
      <c r="I12" s="43"/>
      <c r="J12" s="43"/>
      <c r="K12" s="43"/>
      <c r="L12" s="43"/>
      <c r="M12" s="43"/>
      <c r="N12" s="43"/>
      <c r="O12" s="43"/>
      <c r="P12" s="43"/>
      <c r="Q12" s="43"/>
      <c r="R12" s="43"/>
      <c r="S12" s="43"/>
      <c r="T12" s="43"/>
      <c r="U12" s="43"/>
      <c r="V12" s="43"/>
      <c r="W12" s="43"/>
      <c r="X12" s="44"/>
      <c r="Y12" s="45"/>
      <c r="Z12" s="46" t="s">
        <v>23</v>
      </c>
      <c r="AA12" s="47"/>
      <c r="AB12" s="47"/>
      <c r="AC12" s="47"/>
      <c r="AD12" s="48"/>
      <c r="AE12" s="8"/>
      <c r="AF12" s="46" t="s">
        <v>24</v>
      </c>
      <c r="AG12" s="48"/>
      <c r="AH12" s="8"/>
      <c r="AI12" s="8"/>
      <c r="AJ12" s="8"/>
    </row>
    <row r="13" spans="1:36">
      <c r="A13" s="49" t="s">
        <v>25</v>
      </c>
      <c r="B13" s="50" t="s">
        <v>158</v>
      </c>
      <c r="C13" s="50" t="s">
        <v>27</v>
      </c>
      <c r="D13" s="51" t="s">
        <v>28</v>
      </c>
      <c r="E13" s="52" t="s">
        <v>29</v>
      </c>
      <c r="F13" s="53"/>
      <c r="G13" s="53"/>
      <c r="H13" s="53"/>
      <c r="I13" s="54" t="s">
        <v>30</v>
      </c>
      <c r="J13" s="55"/>
      <c r="K13" s="55"/>
      <c r="L13" s="55"/>
      <c r="M13" s="55"/>
      <c r="N13" s="55"/>
      <c r="O13" s="55"/>
      <c r="P13" s="55"/>
      <c r="Q13" s="55"/>
      <c r="R13" s="56"/>
      <c r="S13" s="56"/>
      <c r="T13" s="54" t="s">
        <v>31</v>
      </c>
      <c r="U13" s="55"/>
      <c r="V13" s="55"/>
      <c r="W13" s="55"/>
      <c r="X13" s="57"/>
      <c r="Y13" s="45"/>
      <c r="Z13" s="58"/>
      <c r="AA13" s="59"/>
      <c r="AB13" s="59"/>
      <c r="AC13" s="59"/>
      <c r="AD13" s="60"/>
      <c r="AE13" s="8"/>
      <c r="AF13" s="58"/>
      <c r="AG13" s="60"/>
      <c r="AH13" s="61"/>
      <c r="AI13" s="61"/>
      <c r="AJ13" s="61"/>
    </row>
    <row r="14" spans="1:36" ht="32.25" customHeight="1" thickBot="1">
      <c r="A14" s="49"/>
      <c r="B14" s="50"/>
      <c r="C14" s="50"/>
      <c r="D14" s="51"/>
      <c r="E14" s="62" t="s">
        <v>32</v>
      </c>
      <c r="F14" s="63"/>
      <c r="G14" s="63"/>
      <c r="H14" s="63"/>
      <c r="I14" s="65" t="s">
        <v>33</v>
      </c>
      <c r="J14" s="65" t="s">
        <v>34</v>
      </c>
      <c r="K14" s="65" t="s">
        <v>35</v>
      </c>
      <c r="L14" s="66" t="s">
        <v>36</v>
      </c>
      <c r="M14" s="50" t="s">
        <v>37</v>
      </c>
      <c r="N14" s="67" t="s">
        <v>38</v>
      </c>
      <c r="O14" s="68" t="s">
        <v>39</v>
      </c>
      <c r="P14" s="50" t="s">
        <v>40</v>
      </c>
      <c r="Q14" s="68" t="s">
        <v>41</v>
      </c>
      <c r="R14" s="68" t="s">
        <v>42</v>
      </c>
      <c r="S14" s="69"/>
      <c r="T14" s="70" t="s">
        <v>43</v>
      </c>
      <c r="U14" s="50" t="s">
        <v>44</v>
      </c>
      <c r="V14" s="68" t="s">
        <v>45</v>
      </c>
      <c r="W14" s="50" t="s">
        <v>46</v>
      </c>
      <c r="X14" s="51"/>
      <c r="Y14" s="71"/>
      <c r="Z14" s="72"/>
      <c r="AA14" s="73"/>
      <c r="AB14" s="73"/>
      <c r="AC14" s="73"/>
      <c r="AD14" s="74"/>
      <c r="AE14" s="61"/>
      <c r="AF14" s="72"/>
      <c r="AG14" s="74"/>
      <c r="AH14" s="61"/>
      <c r="AI14" s="8"/>
      <c r="AJ14" s="61"/>
    </row>
    <row r="15" spans="1:36" ht="74.25" customHeight="1">
      <c r="A15" s="75"/>
      <c r="B15" s="68"/>
      <c r="C15" s="68"/>
      <c r="D15" s="76"/>
      <c r="E15" s="77" t="s">
        <v>47</v>
      </c>
      <c r="F15" s="78" t="s">
        <v>48</v>
      </c>
      <c r="G15" s="79"/>
      <c r="H15" s="80" t="s">
        <v>49</v>
      </c>
      <c r="I15" s="65"/>
      <c r="J15" s="65"/>
      <c r="K15" s="65"/>
      <c r="L15" s="81"/>
      <c r="M15" s="50"/>
      <c r="N15" s="82"/>
      <c r="O15" s="82"/>
      <c r="P15" s="50"/>
      <c r="Q15" s="82"/>
      <c r="R15" s="82"/>
      <c r="S15" s="83"/>
      <c r="T15" s="84"/>
      <c r="U15" s="50"/>
      <c r="V15" s="82"/>
      <c r="W15" s="85" t="s">
        <v>50</v>
      </c>
      <c r="X15" s="86" t="s">
        <v>51</v>
      </c>
      <c r="Y15" s="278"/>
      <c r="Z15" s="87" t="s">
        <v>52</v>
      </c>
      <c r="AA15" s="88" t="s">
        <v>53</v>
      </c>
      <c r="AB15" s="88" t="s">
        <v>54</v>
      </c>
      <c r="AC15" s="88" t="s">
        <v>55</v>
      </c>
      <c r="AD15" s="89" t="s">
        <v>56</v>
      </c>
      <c r="AE15" s="61"/>
      <c r="AF15" s="87" t="s">
        <v>57</v>
      </c>
      <c r="AG15" s="90" t="s">
        <v>58</v>
      </c>
      <c r="AH15" s="61"/>
      <c r="AI15" s="8"/>
      <c r="AJ15" s="61"/>
    </row>
    <row r="16" spans="1:36" ht="100.5" customHeight="1">
      <c r="A16" s="91">
        <v>1</v>
      </c>
      <c r="B16" s="110" t="s">
        <v>159</v>
      </c>
      <c r="C16" s="93" t="s">
        <v>160</v>
      </c>
      <c r="D16" s="93" t="s">
        <v>161</v>
      </c>
      <c r="E16" s="248" t="s">
        <v>99</v>
      </c>
      <c r="F16" s="96" t="s">
        <v>100</v>
      </c>
      <c r="G16" s="97" t="str">
        <f>+CONCATENATE(E16," - ",F16)</f>
        <v>MUY BAJA - MODERADO</v>
      </c>
      <c r="H16" s="98" t="str">
        <f>+VLOOKUP(G16,[3]Datos!D3:E17,2,FALSE)</f>
        <v>MODERADO</v>
      </c>
      <c r="I16" s="93" t="s">
        <v>162</v>
      </c>
      <c r="J16" s="99" t="s">
        <v>65</v>
      </c>
      <c r="K16" s="100" t="s">
        <v>66</v>
      </c>
      <c r="L16" s="101">
        <f>IF(K16="ASIGNADO",15,IF(K16="NO ASIGNADO",0,""))</f>
        <v>15</v>
      </c>
      <c r="M16" s="102">
        <f>SUM(L16:L22)</f>
        <v>100</v>
      </c>
      <c r="N16" s="103" t="s">
        <v>139</v>
      </c>
      <c r="O16" s="104">
        <f>IF(O19="DÉBIL",0,IF(O19="MODERADO",50,IF(O19="FUERTE",100,"")))</f>
        <v>100</v>
      </c>
      <c r="P16" s="105" t="str">
        <f>IF(AND(M19="FUERTE",N16="FUERTE (SIEMPRE SE EJECUTA)"),"NO","SÍ")</f>
        <v>NO</v>
      </c>
      <c r="Q16" s="106" t="s">
        <v>68</v>
      </c>
      <c r="R16" s="107" t="str">
        <f>IF(AND(E16="MUY BAJA",Q19=2),"MUY BAJA",IF(AND(E16="BAJA",Q19=2),"MUY BAJA",IF(AND(E16="MEDIA",Q19=2),"MUY BAJA",IF(AND(E16="ALTA",Q19=2),"BAJA",IF(AND(E16="MUY ALTA",Q19=2),"MEDIA",IF(AND(E16="MUY BAJA",Q19=1),"MUY BAJA",IF(AND(E16="BAJA",Q19=1),"MUY BAJA",IF(AND(E16="MEDIA",Q19=1),"BAJA",IF(AND(E16="ALTA",Q19=1),"MEDIA",IF(AND(E16="MUY ALTA",Q19=1),"ALTA",E16))))))))))</f>
        <v>MUY BAJA</v>
      </c>
      <c r="S16" s="97" t="str">
        <f>+CONCATENATE(R16," - ",F16)</f>
        <v>MUY BAJA - MODERADO</v>
      </c>
      <c r="T16" s="98" t="str">
        <f>+VLOOKUP(S16,[3]Datos!$D$3:$E$17,2,FALSE)</f>
        <v>MODERADO</v>
      </c>
      <c r="U16" s="108" t="s">
        <v>69</v>
      </c>
      <c r="V16" s="94" t="s">
        <v>163</v>
      </c>
      <c r="W16" s="279" t="s">
        <v>164</v>
      </c>
      <c r="X16" s="280" t="s">
        <v>165</v>
      </c>
      <c r="Y16" s="112"/>
      <c r="Z16" s="281" t="s">
        <v>166</v>
      </c>
      <c r="AA16" s="281" t="s">
        <v>167</v>
      </c>
      <c r="AB16" s="282" t="s">
        <v>168</v>
      </c>
      <c r="AC16" s="283" t="s">
        <v>169</v>
      </c>
      <c r="AD16" s="284" t="s">
        <v>170</v>
      </c>
      <c r="AE16" s="8"/>
      <c r="AF16" s="285" t="s">
        <v>171</v>
      </c>
      <c r="AG16" s="286" t="s">
        <v>172</v>
      </c>
      <c r="AH16" s="8"/>
      <c r="AI16" s="8"/>
      <c r="AJ16" s="8"/>
    </row>
    <row r="17" spans="1:36" ht="132" customHeight="1">
      <c r="A17" s="91"/>
      <c r="B17" s="134"/>
      <c r="C17" s="120"/>
      <c r="D17" s="120"/>
      <c r="E17" s="257"/>
      <c r="F17" s="96"/>
      <c r="G17" s="123"/>
      <c r="H17" s="124"/>
      <c r="I17" s="93"/>
      <c r="J17" s="125" t="s">
        <v>79</v>
      </c>
      <c r="K17" s="126" t="s">
        <v>80</v>
      </c>
      <c r="L17" s="127">
        <f>IF(K17="ADECUADO",15,IF(K17="INADECUADO",0,""))</f>
        <v>15</v>
      </c>
      <c r="M17" s="128"/>
      <c r="N17" s="129"/>
      <c r="O17" s="104"/>
      <c r="P17" s="130"/>
      <c r="Q17" s="106"/>
      <c r="R17" s="131"/>
      <c r="S17" s="123"/>
      <c r="T17" s="124"/>
      <c r="U17" s="132"/>
      <c r="V17" s="191"/>
      <c r="W17" s="287"/>
      <c r="X17" s="288"/>
      <c r="Y17" s="112"/>
      <c r="Z17" s="289"/>
      <c r="AA17" s="289"/>
      <c r="AB17" s="282"/>
      <c r="AC17" s="283"/>
      <c r="AD17" s="284"/>
      <c r="AE17" s="8"/>
      <c r="AF17" s="290"/>
      <c r="AG17" s="291"/>
      <c r="AH17" s="8"/>
      <c r="AI17" s="8"/>
      <c r="AJ17" s="8"/>
    </row>
    <row r="18" spans="1:36" ht="100.5" customHeight="1">
      <c r="A18" s="91"/>
      <c r="B18" s="134"/>
      <c r="C18" s="120"/>
      <c r="D18" s="120"/>
      <c r="E18" s="257"/>
      <c r="F18" s="96"/>
      <c r="G18" s="123"/>
      <c r="H18" s="124"/>
      <c r="I18" s="93"/>
      <c r="J18" s="141" t="s">
        <v>81</v>
      </c>
      <c r="K18" s="126" t="s">
        <v>82</v>
      </c>
      <c r="L18" s="127">
        <f>IF(K18="OPORTUNA",15,IF(K18="INOPORTUNA",0,""))</f>
        <v>15</v>
      </c>
      <c r="M18" s="128"/>
      <c r="N18" s="129"/>
      <c r="O18" s="104"/>
      <c r="P18" s="130"/>
      <c r="Q18" s="142" t="s">
        <v>83</v>
      </c>
      <c r="R18" s="131"/>
      <c r="S18" s="123"/>
      <c r="T18" s="124"/>
      <c r="U18" s="132"/>
      <c r="V18" s="191"/>
      <c r="W18" s="287"/>
      <c r="X18" s="288"/>
      <c r="Y18" s="112"/>
      <c r="Z18" s="289"/>
      <c r="AA18" s="289"/>
      <c r="AB18" s="282"/>
      <c r="AC18" s="283"/>
      <c r="AD18" s="284"/>
      <c r="AE18" s="8"/>
      <c r="AF18" s="290"/>
      <c r="AG18" s="291"/>
      <c r="AH18" s="8"/>
      <c r="AI18" s="8"/>
      <c r="AJ18" s="8"/>
    </row>
    <row r="19" spans="1:36" ht="100.5" customHeight="1">
      <c r="A19" s="91"/>
      <c r="B19" s="134"/>
      <c r="C19" s="120"/>
      <c r="D19" s="120"/>
      <c r="E19" s="257"/>
      <c r="F19" s="96"/>
      <c r="G19" s="123"/>
      <c r="H19" s="124"/>
      <c r="I19" s="93"/>
      <c r="J19" s="125" t="s">
        <v>84</v>
      </c>
      <c r="K19" s="126" t="s">
        <v>85</v>
      </c>
      <c r="L19" s="127">
        <f>IF(K19="PREVENIR",15,IF(K19="DETECTAR",10,IF(K19="NO ES UN CONTROL",0,"")))</f>
        <v>15</v>
      </c>
      <c r="M19" s="143" t="str">
        <f>IF(M16&lt;86,"DÉBIL",IF(M16&lt;96,"MODERADO",IF(M16&lt;101,"FUERTE","")))</f>
        <v>FUERTE</v>
      </c>
      <c r="N19" s="129"/>
      <c r="O19" s="144" t="str">
        <f>IF(AND(M19="FUERTE",N16="FUERTE (SIEMPRE SE EJECUTA)"),"FUERTE",IF(OR(M19="DÉBIL",N16="DÉBIL (NO SE EJECUTA)"),"DÉBIL",IF(OR(M19="MODERADO",N16="MODERADO (ALGUNAS VECES)"),"MODERADO")))</f>
        <v>FUERTE</v>
      </c>
      <c r="P19" s="130"/>
      <c r="Q19" s="145">
        <f>IF(AND($O$19="FUERTE",$Q$16="DIRECTAMENTE"),2,IF(AND($O$19="FUERTE",$Q$16="DIRECTAMENTE"),2,IF(AND($O$19="FUERTE",$Q$16="DIRECTAMENTE"),2,IF(AND($O$19="FUERTE",$Q$16="NO DISMINUYE"),0,IF(AND($O$19="MODERADO",$Q$16="DIRECTAMENTE"),1,IF(AND($O$19="MODERADO",$Q$16="DIRECTAMENTE"),1,IF(AND($O$19="MODERADO",$Q$16="DIRECTAMENTE"),1,IF(AND($O$19="MODERADO",$Q$16="NO DISMINUYE"),0,"N/A"))))))))</f>
        <v>2</v>
      </c>
      <c r="R19" s="131"/>
      <c r="S19" s="123"/>
      <c r="T19" s="124"/>
      <c r="U19" s="132"/>
      <c r="V19" s="146" t="s">
        <v>86</v>
      </c>
      <c r="W19" s="287"/>
      <c r="X19" s="146" t="s">
        <v>87</v>
      </c>
      <c r="Y19" s="147"/>
      <c r="Z19" s="289"/>
      <c r="AA19" s="289"/>
      <c r="AB19" s="282"/>
      <c r="AC19" s="283"/>
      <c r="AD19" s="284"/>
      <c r="AE19" s="8"/>
      <c r="AF19" s="290"/>
      <c r="AG19" s="291"/>
      <c r="AH19" s="8"/>
      <c r="AI19" s="8"/>
      <c r="AJ19" s="8"/>
    </row>
    <row r="20" spans="1:36" ht="100.5" customHeight="1">
      <c r="A20" s="91"/>
      <c r="B20" s="134"/>
      <c r="C20" s="120"/>
      <c r="D20" s="120"/>
      <c r="E20" s="257"/>
      <c r="F20" s="96"/>
      <c r="G20" s="123"/>
      <c r="H20" s="124"/>
      <c r="I20" s="93"/>
      <c r="J20" s="125" t="s">
        <v>88</v>
      </c>
      <c r="K20" s="126" t="s">
        <v>89</v>
      </c>
      <c r="L20" s="127">
        <f>IF(K20="CONFIABLE",15,IF(K20="NO CONFIABLE",0,""))</f>
        <v>15</v>
      </c>
      <c r="M20" s="148"/>
      <c r="N20" s="129"/>
      <c r="O20" s="144"/>
      <c r="P20" s="130"/>
      <c r="Q20" s="149"/>
      <c r="R20" s="131"/>
      <c r="S20" s="123"/>
      <c r="T20" s="124"/>
      <c r="U20" s="132"/>
      <c r="V20" s="150"/>
      <c r="W20" s="287"/>
      <c r="X20" s="150"/>
      <c r="Y20" s="147"/>
      <c r="Z20" s="289"/>
      <c r="AA20" s="289"/>
      <c r="AB20" s="282"/>
      <c r="AC20" s="283"/>
      <c r="AD20" s="284"/>
      <c r="AE20" s="8"/>
      <c r="AF20" s="290"/>
      <c r="AG20" s="291"/>
      <c r="AH20" s="8"/>
      <c r="AI20" s="8"/>
      <c r="AJ20" s="8"/>
    </row>
    <row r="21" spans="1:36" ht="147.75" customHeight="1">
      <c r="A21" s="91"/>
      <c r="B21" s="134"/>
      <c r="C21" s="120"/>
      <c r="D21" s="120"/>
      <c r="E21" s="257"/>
      <c r="F21" s="96"/>
      <c r="G21" s="123"/>
      <c r="H21" s="124"/>
      <c r="I21" s="93"/>
      <c r="J21" s="125" t="s">
        <v>90</v>
      </c>
      <c r="K21" s="126" t="s">
        <v>91</v>
      </c>
      <c r="L21" s="127">
        <f>IF(K21="SE INVESTIGAN Y SE RESUELVEN OPORTUNAMENTE",15,IF(K21="NO SE INVESTIGAN Y SE RESUELVEN OPORTUNAMENTE",0,""))</f>
        <v>15</v>
      </c>
      <c r="M21" s="148"/>
      <c r="N21" s="129"/>
      <c r="O21" s="144"/>
      <c r="P21" s="130"/>
      <c r="Q21" s="149"/>
      <c r="R21" s="131"/>
      <c r="S21" s="123"/>
      <c r="T21" s="124"/>
      <c r="U21" s="132"/>
      <c r="V21" s="151"/>
      <c r="W21" s="287"/>
      <c r="X21" s="292" t="s">
        <v>173</v>
      </c>
      <c r="Y21" s="112"/>
      <c r="Z21" s="289"/>
      <c r="AA21" s="289"/>
      <c r="AB21" s="282"/>
      <c r="AC21" s="283"/>
      <c r="AD21" s="284"/>
      <c r="AE21" s="8"/>
      <c r="AF21" s="290"/>
      <c r="AG21" s="291"/>
      <c r="AH21" s="8"/>
      <c r="AI21" s="8"/>
      <c r="AJ21" s="8"/>
    </row>
    <row r="22" spans="1:36" ht="141" customHeight="1" thickBot="1">
      <c r="A22" s="153"/>
      <c r="B22" s="172"/>
      <c r="C22" s="155"/>
      <c r="D22" s="155"/>
      <c r="E22" s="267"/>
      <c r="F22" s="158"/>
      <c r="G22" s="159"/>
      <c r="H22" s="160"/>
      <c r="I22" s="293"/>
      <c r="J22" s="161" t="s">
        <v>94</v>
      </c>
      <c r="K22" s="162" t="s">
        <v>95</v>
      </c>
      <c r="L22" s="163">
        <f>IF(K22="COMPLETA",10,IF(K22="INCOMPLETA",5,IF(K22="NO EXISTE",0,"")))</f>
        <v>10</v>
      </c>
      <c r="M22" s="164"/>
      <c r="N22" s="165"/>
      <c r="O22" s="166"/>
      <c r="P22" s="167"/>
      <c r="Q22" s="168"/>
      <c r="R22" s="169"/>
      <c r="S22" s="159"/>
      <c r="T22" s="160"/>
      <c r="U22" s="170"/>
      <c r="V22" s="171"/>
      <c r="W22" s="294"/>
      <c r="X22" s="295"/>
      <c r="Y22" s="112"/>
      <c r="Z22" s="296"/>
      <c r="AA22" s="296"/>
      <c r="AB22" s="297"/>
      <c r="AC22" s="298"/>
      <c r="AD22" s="299"/>
      <c r="AE22" s="8"/>
      <c r="AF22" s="290"/>
      <c r="AG22" s="291"/>
      <c r="AH22" s="8"/>
      <c r="AI22" s="8"/>
      <c r="AJ22" s="8"/>
    </row>
  </sheetData>
  <dataConsolidate/>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71" priority="4" operator="containsText" text="EXTREMO">
      <formula>NOT(ISERROR(SEARCH("EXTREMO",H16)))</formula>
    </cfRule>
    <cfRule type="containsText" dxfId="70" priority="5" operator="containsText" text="ALTO">
      <formula>NOT(ISERROR(SEARCH("ALTO",H16)))</formula>
    </cfRule>
    <cfRule type="containsText" dxfId="69" priority="6" operator="containsText" text="MODERADO">
      <formula>NOT(ISERROR(SEARCH("MODERADO",H16)))</formula>
    </cfRule>
  </conditionalFormatting>
  <conditionalFormatting sqref="T16:T22">
    <cfRule type="containsText" dxfId="68" priority="1" operator="containsText" text="EXTREMO">
      <formula>NOT(ISERROR(SEARCH("EXTREMO",T16)))</formula>
    </cfRule>
    <cfRule type="containsText" dxfId="67" priority="2" operator="containsText" text="ALTO">
      <formula>NOT(ISERROR(SEARCH("ALTO",T16)))</formula>
    </cfRule>
    <cfRule type="containsText" dxfId="66" priority="3" operator="containsText" text="MODERADO">
      <formula>NOT(ISERROR(SEARCH("MODERADO",T16)))</formula>
    </cfRule>
  </conditionalFormatting>
  <dataValidations count="1">
    <dataValidation type="list" allowBlank="1" showInputMessage="1" showErrorMessage="1" sqref="Q16:Q17" xr:uid="{0F144183-9248-4C8D-BCDD-827442319FA5}">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FECB-43E6-427E-BC58-2217EA39B092}">
  <dimension ref="A1:AJ1000"/>
  <sheetViews>
    <sheetView showGridLines="0" topLeftCell="A27" zoomScale="85" zoomScaleNormal="85" workbookViewId="0">
      <selection activeCell="E30" sqref="E30:E36"/>
    </sheetView>
  </sheetViews>
  <sheetFormatPr baseColWidth="10" defaultColWidth="14.42578125" defaultRowHeight="15" customHeight="1"/>
  <cols>
    <col min="1" max="1" width="36.85546875" style="309" customWidth="1"/>
    <col min="2" max="4" width="32.5703125" style="309" customWidth="1"/>
    <col min="5" max="7" width="20.85546875" style="309" customWidth="1"/>
    <col min="8" max="8" width="25.42578125" style="309" customWidth="1"/>
    <col min="9" max="9" width="59.140625" style="309" customWidth="1"/>
    <col min="10" max="10" width="53.7109375" style="309" customWidth="1"/>
    <col min="11" max="11" width="24.5703125" style="309" customWidth="1"/>
    <col min="12" max="12" width="11.42578125" style="309" customWidth="1"/>
    <col min="13" max="13" width="19.140625" style="309" customWidth="1"/>
    <col min="14" max="14" width="24.5703125" style="309" customWidth="1"/>
    <col min="15" max="15" width="18.85546875" style="309" customWidth="1"/>
    <col min="16" max="16" width="19.7109375" style="309" customWidth="1"/>
    <col min="17" max="20" width="25.140625" style="309" customWidth="1"/>
    <col min="21" max="21" width="16.5703125" style="309" customWidth="1"/>
    <col min="22" max="22" width="42.5703125" style="309" customWidth="1"/>
    <col min="23" max="23" width="30.7109375" style="309" customWidth="1"/>
    <col min="24" max="24" width="25.42578125" style="309" customWidth="1"/>
    <col min="25" max="25" width="1.7109375" style="309" customWidth="1"/>
    <col min="26" max="26" width="17.28515625" style="309" customWidth="1"/>
    <col min="27" max="27" width="45.7109375" style="309" customWidth="1"/>
    <col min="28" max="28" width="33.42578125" style="309" customWidth="1"/>
    <col min="29" max="29" width="40.28515625" style="309" customWidth="1"/>
    <col min="30" max="30" width="34.85546875" style="309" customWidth="1"/>
    <col min="31" max="31" width="2.28515625" style="309" customWidth="1"/>
    <col min="32" max="32" width="42.5703125" style="309" customWidth="1"/>
    <col min="33" max="33" width="54.5703125" style="309" customWidth="1"/>
    <col min="34" max="36" width="11.42578125" style="309" customWidth="1"/>
    <col min="37" max="16384" width="14.42578125" style="309"/>
  </cols>
  <sheetData>
    <row r="1" spans="1:36" ht="27" customHeight="1">
      <c r="A1" s="300"/>
      <c r="B1" s="301" t="s">
        <v>129</v>
      </c>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3"/>
      <c r="AD1" s="304" t="s">
        <v>1</v>
      </c>
      <c r="AE1" s="305"/>
      <c r="AF1" s="306"/>
      <c r="AG1" s="307" t="s">
        <v>2</v>
      </c>
      <c r="AH1" s="308"/>
      <c r="AI1" s="308"/>
      <c r="AJ1" s="308"/>
    </row>
    <row r="2" spans="1:36" ht="27" customHeight="1" thickBot="1">
      <c r="A2" s="310"/>
      <c r="B2" s="311"/>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3"/>
      <c r="AD2" s="304" t="s">
        <v>3</v>
      </c>
      <c r="AE2" s="305"/>
      <c r="AF2" s="306"/>
      <c r="AG2" s="314" t="s">
        <v>4</v>
      </c>
      <c r="AH2" s="308"/>
      <c r="AI2" s="308"/>
      <c r="AJ2" s="308"/>
    </row>
    <row r="3" spans="1:36" ht="27" customHeight="1">
      <c r="A3" s="310"/>
      <c r="B3" s="301" t="s">
        <v>5</v>
      </c>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3"/>
      <c r="AD3" s="304" t="s">
        <v>6</v>
      </c>
      <c r="AE3" s="305"/>
      <c r="AF3" s="306"/>
      <c r="AG3" s="307" t="s">
        <v>7</v>
      </c>
      <c r="AH3" s="308"/>
      <c r="AI3" s="308"/>
      <c r="AJ3" s="308"/>
    </row>
    <row r="4" spans="1:36" ht="27" customHeight="1" thickBot="1">
      <c r="A4" s="315"/>
      <c r="B4" s="311"/>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3"/>
      <c r="AD4" s="304" t="s">
        <v>8</v>
      </c>
      <c r="AE4" s="305"/>
      <c r="AF4" s="306"/>
      <c r="AG4" s="316">
        <v>44838</v>
      </c>
      <c r="AH4" s="308"/>
      <c r="AI4" s="308"/>
      <c r="AJ4" s="308"/>
    </row>
    <row r="5" spans="1:36" ht="27" customHeight="1" thickBot="1">
      <c r="A5" s="317"/>
      <c r="B5" s="318"/>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9"/>
      <c r="AD5" s="320"/>
      <c r="AE5" s="308"/>
      <c r="AF5" s="308"/>
      <c r="AG5" s="308"/>
      <c r="AH5" s="308"/>
      <c r="AI5" s="308"/>
      <c r="AJ5" s="308"/>
    </row>
    <row r="6" spans="1:36" ht="59.25" customHeight="1" thickBot="1">
      <c r="A6" s="321" t="s">
        <v>9</v>
      </c>
      <c r="B6" s="322" t="s">
        <v>174</v>
      </c>
      <c r="C6" s="323"/>
      <c r="D6" s="323"/>
      <c r="E6" s="323"/>
      <c r="F6" s="323"/>
      <c r="G6" s="323"/>
      <c r="H6" s="324"/>
      <c r="I6" s="318"/>
      <c r="J6" s="325"/>
      <c r="K6" s="326" t="s">
        <v>11</v>
      </c>
      <c r="L6" s="327"/>
      <c r="M6" s="328">
        <v>45321</v>
      </c>
      <c r="N6" s="306"/>
      <c r="O6" s="318"/>
      <c r="P6" s="318"/>
      <c r="Q6" s="318"/>
      <c r="R6" s="318"/>
      <c r="S6" s="318"/>
      <c r="T6" s="318"/>
      <c r="U6" s="318"/>
      <c r="V6" s="318"/>
      <c r="W6" s="318"/>
      <c r="X6" s="318"/>
      <c r="Y6" s="318"/>
      <c r="Z6" s="318"/>
      <c r="AA6" s="318"/>
      <c r="AB6" s="318"/>
      <c r="AC6" s="319"/>
      <c r="AD6" s="318"/>
      <c r="AE6" s="308"/>
      <c r="AF6" s="308"/>
      <c r="AG6" s="308"/>
      <c r="AH6" s="308"/>
      <c r="AI6" s="308"/>
      <c r="AJ6" s="308"/>
    </row>
    <row r="7" spans="1:36" ht="27" customHeight="1" thickBot="1">
      <c r="A7" s="329"/>
      <c r="B7" s="325"/>
      <c r="C7" s="325"/>
      <c r="D7" s="325"/>
      <c r="E7" s="325"/>
      <c r="F7" s="325"/>
      <c r="G7" s="325"/>
      <c r="H7" s="325"/>
      <c r="I7" s="325"/>
      <c r="J7" s="325"/>
      <c r="K7" s="325"/>
      <c r="L7" s="325"/>
      <c r="M7" s="325"/>
      <c r="N7" s="325"/>
      <c r="O7" s="318"/>
      <c r="P7" s="318"/>
      <c r="Q7" s="318"/>
      <c r="R7" s="318"/>
      <c r="S7" s="318"/>
      <c r="T7" s="318"/>
      <c r="U7" s="318"/>
      <c r="V7" s="318"/>
      <c r="W7" s="318"/>
      <c r="X7" s="318"/>
      <c r="Y7" s="318"/>
      <c r="Z7" s="318"/>
      <c r="AA7" s="318"/>
      <c r="AB7" s="318"/>
      <c r="AC7" s="319"/>
      <c r="AD7" s="318"/>
      <c r="AE7" s="308"/>
      <c r="AF7" s="308"/>
      <c r="AG7" s="308"/>
      <c r="AH7" s="308"/>
      <c r="AI7" s="308"/>
      <c r="AJ7" s="308"/>
    </row>
    <row r="8" spans="1:36" ht="59.25" customHeight="1" thickBot="1">
      <c r="A8" s="321" t="s">
        <v>12</v>
      </c>
      <c r="B8" s="330" t="s">
        <v>175</v>
      </c>
      <c r="C8" s="323"/>
      <c r="D8" s="323"/>
      <c r="E8" s="323"/>
      <c r="F8" s="323"/>
      <c r="G8" s="323"/>
      <c r="H8" s="323"/>
      <c r="I8" s="324"/>
      <c r="J8" s="318"/>
      <c r="K8" s="331" t="s">
        <v>14</v>
      </c>
      <c r="L8" s="331"/>
      <c r="M8" s="331" t="s">
        <v>15</v>
      </c>
      <c r="N8" s="331" t="s">
        <v>16</v>
      </c>
      <c r="O8" s="331" t="s">
        <v>17</v>
      </c>
      <c r="P8" s="318"/>
      <c r="Q8" s="318"/>
      <c r="R8" s="318"/>
      <c r="S8" s="318"/>
      <c r="T8" s="318"/>
      <c r="U8" s="318"/>
      <c r="V8" s="318"/>
      <c r="W8" s="318"/>
      <c r="X8" s="318"/>
      <c r="Y8" s="318"/>
      <c r="Z8" s="318"/>
      <c r="AA8" s="318"/>
      <c r="AB8" s="318"/>
      <c r="AC8" s="319"/>
      <c r="AD8" s="318"/>
      <c r="AE8" s="308"/>
      <c r="AF8" s="308"/>
      <c r="AG8" s="308"/>
      <c r="AH8" s="308"/>
      <c r="AI8" s="308"/>
      <c r="AJ8" s="308"/>
    </row>
    <row r="9" spans="1:36" ht="59.25" customHeight="1" thickBot="1">
      <c r="A9" s="321" t="s">
        <v>18</v>
      </c>
      <c r="B9" s="330" t="s">
        <v>176</v>
      </c>
      <c r="C9" s="323"/>
      <c r="D9" s="323"/>
      <c r="E9" s="323"/>
      <c r="F9" s="323"/>
      <c r="G9" s="323"/>
      <c r="H9" s="323"/>
      <c r="I9" s="324"/>
      <c r="J9" s="318"/>
      <c r="K9" s="332"/>
      <c r="L9" s="333"/>
      <c r="M9" s="333"/>
      <c r="N9" s="332"/>
      <c r="O9" s="332" t="s">
        <v>20</v>
      </c>
      <c r="P9" s="318"/>
      <c r="Q9" s="318"/>
      <c r="R9" s="318"/>
      <c r="S9" s="318"/>
      <c r="T9" s="318"/>
      <c r="U9" s="318"/>
      <c r="V9" s="318"/>
      <c r="W9" s="318"/>
      <c r="X9" s="318"/>
      <c r="Y9" s="318"/>
      <c r="Z9" s="318"/>
      <c r="AA9" s="318"/>
      <c r="AB9" s="318"/>
      <c r="AC9" s="319"/>
      <c r="AD9" s="318"/>
      <c r="AE9" s="308"/>
      <c r="AF9" s="308"/>
      <c r="AG9" s="308"/>
      <c r="AH9" s="308"/>
      <c r="AI9" s="308"/>
      <c r="AJ9" s="308"/>
    </row>
    <row r="10" spans="1:36" ht="15.75" customHeight="1">
      <c r="A10" s="318"/>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9"/>
      <c r="AD10" s="318"/>
      <c r="AE10" s="308"/>
      <c r="AF10" s="308"/>
      <c r="AG10" s="308"/>
      <c r="AH10" s="308"/>
      <c r="AI10" s="308"/>
      <c r="AJ10" s="308"/>
    </row>
    <row r="11" spans="1:36" ht="15.75" customHeight="1" thickBot="1">
      <c r="A11" s="334"/>
      <c r="B11" s="318"/>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35"/>
      <c r="AA11" s="335"/>
      <c r="AB11" s="335"/>
      <c r="AC11" s="336"/>
      <c r="AD11" s="337"/>
      <c r="AE11" s="308"/>
      <c r="AF11" s="308"/>
      <c r="AG11" s="308"/>
      <c r="AH11" s="308"/>
      <c r="AI11" s="308"/>
      <c r="AJ11" s="308"/>
    </row>
    <row r="12" spans="1:36">
      <c r="A12" s="338" t="s">
        <v>21</v>
      </c>
      <c r="B12" s="339"/>
      <c r="C12" s="339"/>
      <c r="D12" s="340"/>
      <c r="E12" s="338" t="s">
        <v>22</v>
      </c>
      <c r="F12" s="339"/>
      <c r="G12" s="339"/>
      <c r="H12" s="339"/>
      <c r="I12" s="339"/>
      <c r="J12" s="339"/>
      <c r="K12" s="339"/>
      <c r="L12" s="339"/>
      <c r="M12" s="339"/>
      <c r="N12" s="339"/>
      <c r="O12" s="339"/>
      <c r="P12" s="339"/>
      <c r="Q12" s="339"/>
      <c r="R12" s="339"/>
      <c r="S12" s="339"/>
      <c r="T12" s="339"/>
      <c r="U12" s="339"/>
      <c r="V12" s="339"/>
      <c r="W12" s="339"/>
      <c r="X12" s="340"/>
      <c r="Y12" s="341"/>
      <c r="Z12" s="342" t="s">
        <v>23</v>
      </c>
      <c r="AA12" s="302"/>
      <c r="AB12" s="302"/>
      <c r="AC12" s="302"/>
      <c r="AD12" s="303"/>
      <c r="AE12" s="308"/>
      <c r="AF12" s="342" t="s">
        <v>24</v>
      </c>
      <c r="AG12" s="303"/>
      <c r="AH12" s="308"/>
      <c r="AI12" s="308"/>
      <c r="AJ12" s="308"/>
    </row>
    <row r="13" spans="1:36">
      <c r="A13" s="343" t="s">
        <v>25</v>
      </c>
      <c r="B13" s="344" t="s">
        <v>26</v>
      </c>
      <c r="C13" s="344" t="s">
        <v>27</v>
      </c>
      <c r="D13" s="345" t="s">
        <v>28</v>
      </c>
      <c r="E13" s="346" t="s">
        <v>29</v>
      </c>
      <c r="F13" s="305"/>
      <c r="G13" s="305"/>
      <c r="H13" s="306"/>
      <c r="I13" s="347" t="s">
        <v>30</v>
      </c>
      <c r="J13" s="305"/>
      <c r="K13" s="305"/>
      <c r="L13" s="305"/>
      <c r="M13" s="305"/>
      <c r="N13" s="305"/>
      <c r="O13" s="305"/>
      <c r="P13" s="305"/>
      <c r="Q13" s="305"/>
      <c r="R13" s="348"/>
      <c r="S13" s="348"/>
      <c r="T13" s="347" t="s">
        <v>31</v>
      </c>
      <c r="U13" s="305"/>
      <c r="V13" s="305"/>
      <c r="W13" s="305"/>
      <c r="X13" s="349"/>
      <c r="Y13" s="341"/>
      <c r="Z13" s="350"/>
      <c r="AA13" s="351"/>
      <c r="AB13" s="351"/>
      <c r="AC13" s="351"/>
      <c r="AD13" s="352"/>
      <c r="AE13" s="308"/>
      <c r="AF13" s="350"/>
      <c r="AG13" s="352"/>
      <c r="AH13" s="353"/>
      <c r="AI13" s="353"/>
      <c r="AJ13" s="353"/>
    </row>
    <row r="14" spans="1:36" ht="32.25" customHeight="1" thickBot="1">
      <c r="A14" s="354"/>
      <c r="B14" s="355"/>
      <c r="C14" s="355"/>
      <c r="D14" s="356"/>
      <c r="E14" s="357" t="s">
        <v>32</v>
      </c>
      <c r="F14" s="358"/>
      <c r="G14" s="358"/>
      <c r="H14" s="359"/>
      <c r="I14" s="344" t="s">
        <v>33</v>
      </c>
      <c r="J14" s="360" t="s">
        <v>34</v>
      </c>
      <c r="K14" s="360" t="s">
        <v>35</v>
      </c>
      <c r="L14" s="360" t="s">
        <v>36</v>
      </c>
      <c r="M14" s="344" t="s">
        <v>37</v>
      </c>
      <c r="N14" s="361" t="s">
        <v>38</v>
      </c>
      <c r="O14" s="344" t="s">
        <v>39</v>
      </c>
      <c r="P14" s="344" t="s">
        <v>40</v>
      </c>
      <c r="Q14" s="344" t="s">
        <v>41</v>
      </c>
      <c r="R14" s="344" t="s">
        <v>42</v>
      </c>
      <c r="S14" s="362"/>
      <c r="T14" s="361" t="s">
        <v>43</v>
      </c>
      <c r="U14" s="344" t="s">
        <v>44</v>
      </c>
      <c r="V14" s="344" t="s">
        <v>45</v>
      </c>
      <c r="W14" s="363" t="s">
        <v>46</v>
      </c>
      <c r="X14" s="349"/>
      <c r="Y14" s="364"/>
      <c r="Z14" s="311"/>
      <c r="AA14" s="312"/>
      <c r="AB14" s="312"/>
      <c r="AC14" s="312"/>
      <c r="AD14" s="313"/>
      <c r="AE14" s="353"/>
      <c r="AF14" s="311"/>
      <c r="AG14" s="313"/>
      <c r="AH14" s="353"/>
      <c r="AI14" s="308"/>
      <c r="AJ14" s="353"/>
    </row>
    <row r="15" spans="1:36" ht="74.25" customHeight="1">
      <c r="A15" s="354"/>
      <c r="B15" s="355"/>
      <c r="C15" s="355"/>
      <c r="D15" s="356"/>
      <c r="E15" s="365" t="s">
        <v>47</v>
      </c>
      <c r="F15" s="362" t="s">
        <v>48</v>
      </c>
      <c r="G15" s="366"/>
      <c r="H15" s="367" t="s">
        <v>49</v>
      </c>
      <c r="I15" s="368"/>
      <c r="J15" s="368"/>
      <c r="K15" s="368"/>
      <c r="L15" s="368"/>
      <c r="M15" s="368"/>
      <c r="N15" s="368"/>
      <c r="O15" s="368"/>
      <c r="P15" s="368"/>
      <c r="Q15" s="368"/>
      <c r="R15" s="368"/>
      <c r="S15" s="369"/>
      <c r="T15" s="368"/>
      <c r="U15" s="368"/>
      <c r="V15" s="368"/>
      <c r="W15" s="370" t="s">
        <v>50</v>
      </c>
      <c r="X15" s="371" t="s">
        <v>51</v>
      </c>
      <c r="Y15" s="364"/>
      <c r="Z15" s="365" t="s">
        <v>52</v>
      </c>
      <c r="AA15" s="369" t="s">
        <v>53</v>
      </c>
      <c r="AB15" s="369" t="s">
        <v>54</v>
      </c>
      <c r="AC15" s="369" t="s">
        <v>55</v>
      </c>
      <c r="AD15" s="372" t="s">
        <v>56</v>
      </c>
      <c r="AE15" s="353"/>
      <c r="AF15" s="365" t="s">
        <v>57</v>
      </c>
      <c r="AG15" s="372" t="s">
        <v>58</v>
      </c>
      <c r="AH15" s="353"/>
      <c r="AI15" s="308"/>
      <c r="AJ15" s="353"/>
    </row>
    <row r="16" spans="1:36" ht="81" customHeight="1">
      <c r="A16" s="373">
        <v>1</v>
      </c>
      <c r="B16" s="374" t="s">
        <v>177</v>
      </c>
      <c r="C16" s="374" t="s">
        <v>178</v>
      </c>
      <c r="D16" s="374" t="s">
        <v>179</v>
      </c>
      <c r="E16" s="375" t="s">
        <v>99</v>
      </c>
      <c r="F16" s="376" t="s">
        <v>100</v>
      </c>
      <c r="G16" s="376" t="str">
        <f>+CONCATENATE(E16," - ",F16)</f>
        <v>MUY BAJA - MODERADO</v>
      </c>
      <c r="H16" s="377" t="str">
        <f>+VLOOKUP(G16,[4]Datos!D3:E17,2,FALSE)</f>
        <v>MODERADO</v>
      </c>
      <c r="I16" s="378" t="s">
        <v>180</v>
      </c>
      <c r="J16" s="379" t="s">
        <v>65</v>
      </c>
      <c r="K16" s="380" t="s">
        <v>66</v>
      </c>
      <c r="L16" s="381">
        <f>IF(K16="ASIGNADO",15,IF(K16="NO ASIGNADO",0,""))</f>
        <v>15</v>
      </c>
      <c r="M16" s="382">
        <f>SUM(L16:L22)</f>
        <v>100</v>
      </c>
      <c r="N16" s="383" t="s">
        <v>139</v>
      </c>
      <c r="O16" s="384">
        <f>IF(O19="DÉBIL",0,IF(O19="MODERADO",50,IF(O19="FUERTE",100,"")))</f>
        <v>100</v>
      </c>
      <c r="P16" s="385" t="str">
        <f>IF(AND(M19="FUERTE",N16="FUERTE (SIEMPRE SE EJECUTA)"),"NO","SÍ")</f>
        <v>NO</v>
      </c>
      <c r="Q16" s="386" t="s">
        <v>68</v>
      </c>
      <c r="R16" s="386" t="str">
        <f>IF(AND(E16="MUY BAJA",Q19=2),"MUY BAJA",IF(AND(E16="BAJA",Q19=2),"MUY BAJA",IF(AND(E16="MEDIA",Q19=2),"MUY BAJA",IF(AND(E16="ALTA",Q19=2),"BAJA",IF(AND(E16="MUY ALTA",Q19=2),"MEDIA",IF(AND(E16="MUY BAJA",Q19=1),"MUY BAJA",IF(AND(E16="BAJA",Q19=1),"MUY BAJA",IF(AND(E16="MEDIA",Q19=1),"BAJA",IF(AND(E16="ALTA",Q19=1),"MEDIA",IF(AND(E16="MUY ALTA",Q19=1),"ALTA",E16))))))))))</f>
        <v>MUY BAJA</v>
      </c>
      <c r="S16" s="376" t="str">
        <f>+CONCATENATE(R16," - ",F16)</f>
        <v>MUY BAJA - MODERADO</v>
      </c>
      <c r="T16" s="377" t="str">
        <f>+VLOOKUP(S16,[4]Datos!$D$3:$E$17,2,FALSE)</f>
        <v>MODERADO</v>
      </c>
      <c r="U16" s="376" t="s">
        <v>69</v>
      </c>
      <c r="V16" s="387" t="s">
        <v>181</v>
      </c>
      <c r="W16" s="374" t="s">
        <v>182</v>
      </c>
      <c r="X16" s="388" t="s">
        <v>183</v>
      </c>
      <c r="Y16" s="389"/>
      <c r="Z16" s="390">
        <v>45653</v>
      </c>
      <c r="AA16" s="391" t="s">
        <v>184</v>
      </c>
      <c r="AB16" s="391" t="s">
        <v>185</v>
      </c>
      <c r="AC16" s="391" t="s">
        <v>146</v>
      </c>
      <c r="AD16" s="388" t="s">
        <v>76</v>
      </c>
      <c r="AE16" s="308"/>
      <c r="AF16" s="392" t="s">
        <v>186</v>
      </c>
      <c r="AG16" s="393" t="s">
        <v>187</v>
      </c>
      <c r="AH16" s="308"/>
      <c r="AI16" s="308"/>
      <c r="AJ16" s="308"/>
    </row>
    <row r="17" spans="1:36" ht="60.75" customHeight="1">
      <c r="A17" s="354"/>
      <c r="B17" s="355"/>
      <c r="C17" s="355"/>
      <c r="D17" s="355"/>
      <c r="E17" s="354"/>
      <c r="F17" s="355"/>
      <c r="G17" s="355"/>
      <c r="H17" s="355"/>
      <c r="I17" s="355"/>
      <c r="J17" s="394" t="s">
        <v>79</v>
      </c>
      <c r="K17" s="395" t="s">
        <v>80</v>
      </c>
      <c r="L17" s="396">
        <f>IF(K17="ADECUADO",15,IF(K17="INADECUADO",0,""))</f>
        <v>15</v>
      </c>
      <c r="M17" s="397"/>
      <c r="N17" s="355"/>
      <c r="O17" s="355"/>
      <c r="P17" s="355"/>
      <c r="Q17" s="368"/>
      <c r="R17" s="355"/>
      <c r="S17" s="355"/>
      <c r="T17" s="355"/>
      <c r="U17" s="355"/>
      <c r="V17" s="356"/>
      <c r="W17" s="355"/>
      <c r="X17" s="356"/>
      <c r="Y17" s="389"/>
      <c r="Z17" s="354"/>
      <c r="AA17" s="355"/>
      <c r="AB17" s="355"/>
      <c r="AC17" s="355"/>
      <c r="AD17" s="356"/>
      <c r="AE17" s="308"/>
      <c r="AF17" s="398"/>
      <c r="AG17" s="354"/>
      <c r="AH17" s="308"/>
      <c r="AI17" s="308"/>
      <c r="AJ17" s="308"/>
    </row>
    <row r="18" spans="1:36" ht="63" customHeight="1">
      <c r="A18" s="354"/>
      <c r="B18" s="355"/>
      <c r="C18" s="355"/>
      <c r="D18" s="355"/>
      <c r="E18" s="354"/>
      <c r="F18" s="355"/>
      <c r="G18" s="355"/>
      <c r="H18" s="355"/>
      <c r="I18" s="355"/>
      <c r="J18" s="399" t="s">
        <v>81</v>
      </c>
      <c r="K18" s="395" t="s">
        <v>82</v>
      </c>
      <c r="L18" s="396">
        <f>IF(K18="OPORTUNA",15,IF(K18="INOPORTUNA",0,""))</f>
        <v>15</v>
      </c>
      <c r="M18" s="397"/>
      <c r="N18" s="355"/>
      <c r="O18" s="368"/>
      <c r="P18" s="355"/>
      <c r="Q18" s="400" t="s">
        <v>83</v>
      </c>
      <c r="R18" s="355"/>
      <c r="S18" s="355"/>
      <c r="T18" s="355"/>
      <c r="U18" s="355"/>
      <c r="V18" s="356"/>
      <c r="W18" s="355"/>
      <c r="X18" s="356"/>
      <c r="Y18" s="389"/>
      <c r="Z18" s="354"/>
      <c r="AA18" s="355"/>
      <c r="AB18" s="355"/>
      <c r="AC18" s="355"/>
      <c r="AD18" s="356"/>
      <c r="AE18" s="308"/>
      <c r="AF18" s="398"/>
      <c r="AG18" s="354"/>
      <c r="AH18" s="308"/>
      <c r="AI18" s="308"/>
      <c r="AJ18" s="308"/>
    </row>
    <row r="19" spans="1:36" ht="78.75" customHeight="1">
      <c r="A19" s="354"/>
      <c r="B19" s="355"/>
      <c r="C19" s="355"/>
      <c r="D19" s="355"/>
      <c r="E19" s="354"/>
      <c r="F19" s="355"/>
      <c r="G19" s="355"/>
      <c r="H19" s="355"/>
      <c r="I19" s="355"/>
      <c r="J19" s="394" t="s">
        <v>84</v>
      </c>
      <c r="K19" s="395" t="s">
        <v>85</v>
      </c>
      <c r="L19" s="396">
        <f>IF(K19="PREVENIR",15,IF(K19="DETECTAR",10,IF(K19="NO ES UN CONTROL",0,"")))</f>
        <v>15</v>
      </c>
      <c r="M19" s="401" t="str">
        <f>IF(M16&lt;86,"DÉBIL",IF(M16&lt;96,"MODERADO",IF(M16&lt;101,"FUERTE","")))</f>
        <v>FUERTE</v>
      </c>
      <c r="N19" s="355"/>
      <c r="O19" s="402" t="str">
        <f>IF(AND(M19="FUERTE",N16="FUERTE (SIEMPRE SE EJECUTA)"),"FUERTE",IF(OR(M19="DÉBIL",N16="DÉBIL (NO SE EJECUTA)"),"DÉBIL",IF(OR(M19="MODERADO",N16="MODERADO (ALGUNAS VECES)"),"MODERADO")))</f>
        <v>FUERTE</v>
      </c>
      <c r="P19" s="355"/>
      <c r="Q19" s="403">
        <f>IF(AND($O$19="FUERTE",$Q$16="DIRECTAMENTE"),2,IF(AND($O$19="FUERTE",$Q$16="DIRECTAMENTE"),2,IF(AND($O$19="FUERTE",$Q$16="DIRECTAMENTE"),2,IF(AND($O$19="FUERTE",$Q$16="NO DISMINUYE"),0,IF(AND($O$19="MODERADO",$Q$16="DIRECTAMENTE"),1,IF(AND($O$19="MODERADO",$Q$16="DIRECTAMENTE"),1,IF(AND($O$19="MODERADO",$Q$16="DIRECTAMENTE"),1,IF(AND($O$19="MODERADO",$Q$16="NO DISMINUYE"),0,"N/A"))))))))</f>
        <v>2</v>
      </c>
      <c r="R19" s="355"/>
      <c r="S19" s="355"/>
      <c r="T19" s="355"/>
      <c r="U19" s="355"/>
      <c r="V19" s="404" t="s">
        <v>86</v>
      </c>
      <c r="W19" s="355"/>
      <c r="X19" s="404" t="s">
        <v>87</v>
      </c>
      <c r="Y19" s="405"/>
      <c r="Z19" s="354"/>
      <c r="AA19" s="355"/>
      <c r="AB19" s="355"/>
      <c r="AC19" s="355"/>
      <c r="AD19" s="356"/>
      <c r="AE19" s="308"/>
      <c r="AF19" s="398"/>
      <c r="AG19" s="354"/>
      <c r="AH19" s="308"/>
      <c r="AI19" s="308"/>
      <c r="AJ19" s="308"/>
    </row>
    <row r="20" spans="1:36" ht="74.25" customHeight="1">
      <c r="A20" s="354"/>
      <c r="B20" s="355"/>
      <c r="C20" s="355"/>
      <c r="D20" s="355"/>
      <c r="E20" s="354"/>
      <c r="F20" s="355"/>
      <c r="G20" s="355"/>
      <c r="H20" s="355"/>
      <c r="I20" s="355"/>
      <c r="J20" s="394" t="s">
        <v>88</v>
      </c>
      <c r="K20" s="395" t="s">
        <v>89</v>
      </c>
      <c r="L20" s="396">
        <f>IF(K20="CONFIABLE",15,IF(K20="NO CONFIABLE",0,""))</f>
        <v>15</v>
      </c>
      <c r="M20" s="397"/>
      <c r="N20" s="355"/>
      <c r="O20" s="355"/>
      <c r="P20" s="355"/>
      <c r="Q20" s="355"/>
      <c r="R20" s="355"/>
      <c r="S20" s="355"/>
      <c r="T20" s="355"/>
      <c r="U20" s="355"/>
      <c r="V20" s="406"/>
      <c r="W20" s="355"/>
      <c r="X20" s="406"/>
      <c r="Y20" s="405"/>
      <c r="Z20" s="354"/>
      <c r="AA20" s="355"/>
      <c r="AB20" s="355"/>
      <c r="AC20" s="355"/>
      <c r="AD20" s="356"/>
      <c r="AE20" s="308"/>
      <c r="AF20" s="398"/>
      <c r="AG20" s="354"/>
      <c r="AH20" s="308"/>
      <c r="AI20" s="308"/>
      <c r="AJ20" s="308"/>
    </row>
    <row r="21" spans="1:36" ht="75" customHeight="1">
      <c r="A21" s="354"/>
      <c r="B21" s="355"/>
      <c r="C21" s="355"/>
      <c r="D21" s="355"/>
      <c r="E21" s="354"/>
      <c r="F21" s="355"/>
      <c r="G21" s="355"/>
      <c r="H21" s="355"/>
      <c r="I21" s="355"/>
      <c r="J21" s="394" t="s">
        <v>90</v>
      </c>
      <c r="K21" s="395" t="s">
        <v>91</v>
      </c>
      <c r="L21" s="396">
        <f>IF(K21="SE INVESTIGAN Y SE RESUELVEN OPORTUNAMENTE",15,IF(K21="NO SE INVESTIGAN Y SE RESUELVEN OPORTUNAMENTE",0,""))</f>
        <v>15</v>
      </c>
      <c r="M21" s="397"/>
      <c r="N21" s="355"/>
      <c r="O21" s="355"/>
      <c r="P21" s="355"/>
      <c r="Q21" s="355"/>
      <c r="R21" s="355"/>
      <c r="S21" s="355"/>
      <c r="T21" s="355"/>
      <c r="U21" s="355"/>
      <c r="V21" s="407" t="s">
        <v>92</v>
      </c>
      <c r="W21" s="355"/>
      <c r="X21" s="388" t="s">
        <v>188</v>
      </c>
      <c r="Y21" s="389"/>
      <c r="Z21" s="354"/>
      <c r="AA21" s="355"/>
      <c r="AB21" s="355"/>
      <c r="AC21" s="355"/>
      <c r="AD21" s="356"/>
      <c r="AE21" s="308"/>
      <c r="AF21" s="398"/>
      <c r="AG21" s="354"/>
      <c r="AH21" s="308"/>
      <c r="AI21" s="308"/>
      <c r="AJ21" s="308"/>
    </row>
    <row r="22" spans="1:36" ht="143.25" customHeight="1" thickBot="1">
      <c r="A22" s="408"/>
      <c r="B22" s="409"/>
      <c r="C22" s="409"/>
      <c r="D22" s="409"/>
      <c r="E22" s="408"/>
      <c r="F22" s="409"/>
      <c r="G22" s="409"/>
      <c r="H22" s="409"/>
      <c r="I22" s="409"/>
      <c r="J22" s="410" t="s">
        <v>94</v>
      </c>
      <c r="K22" s="411" t="s">
        <v>95</v>
      </c>
      <c r="L22" s="412">
        <f>IF(K22="COMPLETA",10,IF(K22="INCOMPLETA",5,IF(K22="NO EXISTE",0,"")))</f>
        <v>10</v>
      </c>
      <c r="M22" s="413"/>
      <c r="N22" s="409"/>
      <c r="O22" s="409"/>
      <c r="P22" s="409"/>
      <c r="Q22" s="409"/>
      <c r="R22" s="409"/>
      <c r="S22" s="409"/>
      <c r="T22" s="409"/>
      <c r="U22" s="409"/>
      <c r="V22" s="414"/>
      <c r="W22" s="409"/>
      <c r="X22" s="414"/>
      <c r="Y22" s="389"/>
      <c r="Z22" s="408"/>
      <c r="AA22" s="409"/>
      <c r="AB22" s="409"/>
      <c r="AC22" s="409"/>
      <c r="AD22" s="414"/>
      <c r="AE22" s="308"/>
      <c r="AF22" s="415"/>
      <c r="AG22" s="408"/>
      <c r="AH22" s="308"/>
      <c r="AI22" s="308"/>
      <c r="AJ22" s="308"/>
    </row>
    <row r="23" spans="1:36" ht="64.5" customHeight="1">
      <c r="A23" s="373">
        <v>2</v>
      </c>
      <c r="B23" s="374" t="s">
        <v>189</v>
      </c>
      <c r="C23" s="374" t="s">
        <v>190</v>
      </c>
      <c r="D23" s="374" t="s">
        <v>191</v>
      </c>
      <c r="E23" s="375" t="s">
        <v>99</v>
      </c>
      <c r="F23" s="376" t="s">
        <v>100</v>
      </c>
      <c r="G23" s="376" t="str">
        <f>+CONCATENATE(E23," - ",F23)</f>
        <v>MUY BAJA - MODERADO</v>
      </c>
      <c r="H23" s="377" t="s">
        <v>100</v>
      </c>
      <c r="I23" s="374" t="s">
        <v>192</v>
      </c>
      <c r="J23" s="379" t="s">
        <v>65</v>
      </c>
      <c r="K23" s="380" t="s">
        <v>66</v>
      </c>
      <c r="L23" s="381">
        <f>IF(K23="ASIGNADO",15,IF(K23="NO ASIGNADO",0,""))</f>
        <v>15</v>
      </c>
      <c r="M23" s="382">
        <f>SUM(L23:L29)</f>
        <v>100</v>
      </c>
      <c r="N23" s="383" t="s">
        <v>139</v>
      </c>
      <c r="O23" s="384">
        <f>IF(O26="DÉBIL",0,IF(O26="MODERADO",50,IF(O26="FUERTE",100,"")))</f>
        <v>100</v>
      </c>
      <c r="P23" s="385" t="str">
        <f>IF(AND(M26="FUERTE",N23="FUERTE (SIEMPRE SE EJECUTA)"),"NO","SÍ")</f>
        <v>NO</v>
      </c>
      <c r="Q23" s="386" t="s">
        <v>68</v>
      </c>
      <c r="R23" s="386" t="str">
        <f>IF(AND(E23="MUY BAJA",Q26=2),"MUY BAJA",IF(AND(E23="BAJA",Q26=2),"MUY BAJA",IF(AND(E23="MEDIA",Q26=2),"MUY BAJA",IF(AND(E23="ALTA",Q26=2),"BAJA",IF(AND(E23="MUY ALTA",Q26=2),"MEDIA",IF(AND(E23="MUY BAJA",Q26=1),"MUY BAJA",IF(AND(E23="BAJA",Q26=1),"MUY BAJA",IF(AND(E23="MEDIA",Q26=1),"BAJA",IF(AND(E23="ALTA",Q26=1),"MEDIA",IF(AND(E23="MUY ALTA",Q26=1),"ALTA",E23))))))))))</f>
        <v>MUY BAJA</v>
      </c>
      <c r="S23" s="376" t="str">
        <f>+CONCATENATE(R23," - ",F23)</f>
        <v>MUY BAJA - MODERADO</v>
      </c>
      <c r="T23" s="377" t="str">
        <f>+VLOOKUP(S23,[4]Datos!$D$3:$E$17,2,FALSE)</f>
        <v>MODERADO</v>
      </c>
      <c r="U23" s="376" t="s">
        <v>69</v>
      </c>
      <c r="V23" s="387" t="s">
        <v>193</v>
      </c>
      <c r="W23" s="374" t="s">
        <v>194</v>
      </c>
      <c r="X23" s="388" t="s">
        <v>195</v>
      </c>
      <c r="Y23" s="389"/>
      <c r="Z23" s="416">
        <v>45653</v>
      </c>
      <c r="AA23" s="417" t="s">
        <v>196</v>
      </c>
      <c r="AB23" s="418" t="s">
        <v>197</v>
      </c>
      <c r="AC23" s="417" t="s">
        <v>146</v>
      </c>
      <c r="AD23" s="419" t="s">
        <v>76</v>
      </c>
      <c r="AE23" s="420"/>
      <c r="AF23" s="421" t="s">
        <v>186</v>
      </c>
      <c r="AG23" s="422" t="s">
        <v>198</v>
      </c>
    </row>
    <row r="24" spans="1:36" ht="64.5" customHeight="1">
      <c r="A24" s="354"/>
      <c r="B24" s="355"/>
      <c r="C24" s="355"/>
      <c r="D24" s="355"/>
      <c r="E24" s="354"/>
      <c r="F24" s="355"/>
      <c r="G24" s="355"/>
      <c r="H24" s="355"/>
      <c r="I24" s="355"/>
      <c r="J24" s="394" t="s">
        <v>79</v>
      </c>
      <c r="K24" s="395" t="s">
        <v>80</v>
      </c>
      <c r="L24" s="396">
        <f>IF(K24="ADECUADO",15,IF(K24="INADECUADO",0,""))</f>
        <v>15</v>
      </c>
      <c r="M24" s="397"/>
      <c r="N24" s="355"/>
      <c r="O24" s="355"/>
      <c r="P24" s="355"/>
      <c r="Q24" s="368"/>
      <c r="R24" s="355"/>
      <c r="S24" s="355"/>
      <c r="T24" s="355"/>
      <c r="U24" s="355"/>
      <c r="V24" s="356"/>
      <c r="W24" s="355"/>
      <c r="X24" s="356"/>
      <c r="Y24" s="389"/>
      <c r="Z24" s="354"/>
      <c r="AA24" s="355"/>
      <c r="AB24" s="355"/>
      <c r="AC24" s="355"/>
      <c r="AD24" s="356"/>
      <c r="AE24" s="420"/>
      <c r="AF24" s="354"/>
      <c r="AG24" s="356"/>
    </row>
    <row r="25" spans="1:36" ht="64.5" customHeight="1">
      <c r="A25" s="354"/>
      <c r="B25" s="355"/>
      <c r="C25" s="355"/>
      <c r="D25" s="355"/>
      <c r="E25" s="354"/>
      <c r="F25" s="355"/>
      <c r="G25" s="355"/>
      <c r="H25" s="355"/>
      <c r="I25" s="355"/>
      <c r="J25" s="399" t="s">
        <v>81</v>
      </c>
      <c r="K25" s="395" t="s">
        <v>82</v>
      </c>
      <c r="L25" s="396">
        <f>IF(K25="OPORTUNA",15,IF(K25="INOPORTUNA",0,""))</f>
        <v>15</v>
      </c>
      <c r="M25" s="397"/>
      <c r="N25" s="355"/>
      <c r="O25" s="368"/>
      <c r="P25" s="355"/>
      <c r="Q25" s="400" t="s">
        <v>83</v>
      </c>
      <c r="R25" s="355"/>
      <c r="S25" s="355"/>
      <c r="T25" s="355"/>
      <c r="U25" s="355"/>
      <c r="V25" s="356"/>
      <c r="W25" s="355"/>
      <c r="X25" s="356"/>
      <c r="Y25" s="389"/>
      <c r="Z25" s="354"/>
      <c r="AA25" s="355"/>
      <c r="AB25" s="355"/>
      <c r="AC25" s="355"/>
      <c r="AD25" s="356"/>
      <c r="AE25" s="420"/>
      <c r="AF25" s="354"/>
      <c r="AG25" s="356"/>
    </row>
    <row r="26" spans="1:36" ht="64.5" customHeight="1">
      <c r="A26" s="354"/>
      <c r="B26" s="355"/>
      <c r="C26" s="355"/>
      <c r="D26" s="355"/>
      <c r="E26" s="354"/>
      <c r="F26" s="355"/>
      <c r="G26" s="355"/>
      <c r="H26" s="355"/>
      <c r="I26" s="355"/>
      <c r="J26" s="394" t="s">
        <v>84</v>
      </c>
      <c r="K26" s="395" t="s">
        <v>85</v>
      </c>
      <c r="L26" s="396">
        <f>IF(K26="PREVENIR",15,IF(K26="DETECTAR",10,IF(K26="NO ES UN CONTROL",0,"")))</f>
        <v>15</v>
      </c>
      <c r="M26" s="401" t="str">
        <f>IF(M23&lt;86,"DÉBIL",IF(M23&lt;96,"MODERADO",IF(M23&lt;101,"FUERTE","")))</f>
        <v>FUERTE</v>
      </c>
      <c r="N26" s="355"/>
      <c r="O26" s="402" t="str">
        <f>IF(AND(M26="FUERTE",N23="FUERTE (SIEMPRE SE EJECUTA)"),"FUERTE",IF(OR(M26="DÉBIL",N23="DÉBIL (NO SE EJECUTA)"),"DÉBIL",IF(OR(M26="MODERADO",N23="MODERADO (ALGUNAS VECES)"),"MODERADO")))</f>
        <v>FUERTE</v>
      </c>
      <c r="P26" s="355"/>
      <c r="Q26" s="403">
        <f>IF(AND($O$19="FUERTE",$Q$16="DIRECTAMENTE"),2,IF(AND($O$19="FUERTE",$Q$16="DIRECTAMENTE"),2,IF(AND($O$19="FUERTE",$Q$16="DIRECTAMENTE"),2,IF(AND($O$19="FUERTE",$Q$16="NO DISMINUYE"),0,IF(AND($O$19="MODERADO",$Q$16="DIRECTAMENTE"),1,IF(AND($O$19="MODERADO",$Q$16="DIRECTAMENTE"),1,IF(AND($O$19="MODERADO",$Q$16="DIRECTAMENTE"),1,IF(AND($O$19="MODERADO",$Q$16="NO DISMINUYE"),0,"N/A"))))))))</f>
        <v>2</v>
      </c>
      <c r="R26" s="355"/>
      <c r="S26" s="355"/>
      <c r="T26" s="355"/>
      <c r="U26" s="355"/>
      <c r="V26" s="404" t="s">
        <v>86</v>
      </c>
      <c r="W26" s="355"/>
      <c r="X26" s="404" t="s">
        <v>87</v>
      </c>
      <c r="Y26" s="405"/>
      <c r="Z26" s="354"/>
      <c r="AA26" s="355"/>
      <c r="AB26" s="355"/>
      <c r="AC26" s="355"/>
      <c r="AD26" s="356"/>
      <c r="AE26" s="420"/>
      <c r="AF26" s="354"/>
      <c r="AG26" s="356"/>
    </row>
    <row r="27" spans="1:36" ht="64.5" customHeight="1">
      <c r="A27" s="354"/>
      <c r="B27" s="355"/>
      <c r="C27" s="355"/>
      <c r="D27" s="355"/>
      <c r="E27" s="354"/>
      <c r="F27" s="355"/>
      <c r="G27" s="355"/>
      <c r="H27" s="355"/>
      <c r="I27" s="355"/>
      <c r="J27" s="394" t="s">
        <v>88</v>
      </c>
      <c r="K27" s="395" t="s">
        <v>89</v>
      </c>
      <c r="L27" s="396">
        <f>IF(K27="CONFIABLE",15,IF(K27="NO CONFIABLE",0,""))</f>
        <v>15</v>
      </c>
      <c r="M27" s="397"/>
      <c r="N27" s="355"/>
      <c r="O27" s="355"/>
      <c r="P27" s="355"/>
      <c r="Q27" s="355"/>
      <c r="R27" s="355"/>
      <c r="S27" s="355"/>
      <c r="T27" s="355"/>
      <c r="U27" s="355"/>
      <c r="V27" s="406"/>
      <c r="W27" s="355"/>
      <c r="X27" s="406"/>
      <c r="Y27" s="405"/>
      <c r="Z27" s="354"/>
      <c r="AA27" s="355"/>
      <c r="AB27" s="355"/>
      <c r="AC27" s="355"/>
      <c r="AD27" s="356"/>
      <c r="AE27" s="420"/>
      <c r="AF27" s="354"/>
      <c r="AG27" s="356"/>
    </row>
    <row r="28" spans="1:36" ht="64.5" customHeight="1">
      <c r="A28" s="354"/>
      <c r="B28" s="355"/>
      <c r="C28" s="355"/>
      <c r="D28" s="355"/>
      <c r="E28" s="354"/>
      <c r="F28" s="355"/>
      <c r="G28" s="355"/>
      <c r="H28" s="355"/>
      <c r="I28" s="355"/>
      <c r="J28" s="394" t="s">
        <v>90</v>
      </c>
      <c r="K28" s="395" t="s">
        <v>91</v>
      </c>
      <c r="L28" s="396">
        <f>IF(K28="SE INVESTIGAN Y SE RESUELVEN OPORTUNAMENTE",15,IF(K28="NO SE INVESTIGAN Y SE RESUELVEN OPORTUNAMENTE",0,""))</f>
        <v>15</v>
      </c>
      <c r="M28" s="397"/>
      <c r="N28" s="355"/>
      <c r="O28" s="355"/>
      <c r="P28" s="355"/>
      <c r="Q28" s="355"/>
      <c r="R28" s="355"/>
      <c r="S28" s="355"/>
      <c r="T28" s="355"/>
      <c r="U28" s="355"/>
      <c r="V28" s="407" t="s">
        <v>92</v>
      </c>
      <c r="W28" s="355"/>
      <c r="X28" s="388" t="s">
        <v>199</v>
      </c>
      <c r="Y28" s="389"/>
      <c r="Z28" s="354"/>
      <c r="AA28" s="355"/>
      <c r="AB28" s="355"/>
      <c r="AC28" s="355"/>
      <c r="AD28" s="356"/>
      <c r="AE28" s="420"/>
      <c r="AF28" s="354"/>
      <c r="AG28" s="356"/>
    </row>
    <row r="29" spans="1:36" ht="64.5" customHeight="1" thickBot="1">
      <c r="A29" s="408"/>
      <c r="B29" s="409"/>
      <c r="C29" s="409"/>
      <c r="D29" s="409"/>
      <c r="E29" s="408"/>
      <c r="F29" s="409"/>
      <c r="G29" s="409"/>
      <c r="H29" s="409"/>
      <c r="I29" s="409"/>
      <c r="J29" s="410" t="s">
        <v>94</v>
      </c>
      <c r="K29" s="411" t="s">
        <v>95</v>
      </c>
      <c r="L29" s="412">
        <f>IF(K29="COMPLETA",10,IF(K29="INCOMPLETA",5,IF(K29="NO EXISTE",0,"")))</f>
        <v>10</v>
      </c>
      <c r="M29" s="413"/>
      <c r="N29" s="409"/>
      <c r="O29" s="409"/>
      <c r="P29" s="409"/>
      <c r="Q29" s="409"/>
      <c r="R29" s="409"/>
      <c r="S29" s="409"/>
      <c r="T29" s="409"/>
      <c r="U29" s="409"/>
      <c r="V29" s="414"/>
      <c r="W29" s="409"/>
      <c r="X29" s="414"/>
      <c r="Y29" s="389"/>
      <c r="Z29" s="408"/>
      <c r="AA29" s="409"/>
      <c r="AB29" s="409"/>
      <c r="AC29" s="409"/>
      <c r="AD29" s="414"/>
      <c r="AE29" s="420"/>
      <c r="AF29" s="408"/>
      <c r="AG29" s="414"/>
    </row>
    <row r="30" spans="1:36" ht="64.5" customHeight="1">
      <c r="A30" s="373">
        <v>3</v>
      </c>
      <c r="B30" s="374" t="s">
        <v>200</v>
      </c>
      <c r="C30" s="374" t="s">
        <v>201</v>
      </c>
      <c r="D30" s="374" t="s">
        <v>202</v>
      </c>
      <c r="E30" s="375" t="s">
        <v>99</v>
      </c>
      <c r="F30" s="376" t="s">
        <v>63</v>
      </c>
      <c r="G30" s="376" t="str">
        <f>+CONCATENATE(E30," - ",F30)</f>
        <v>MUY BAJA - MAYOR</v>
      </c>
      <c r="H30" s="377" t="s">
        <v>114</v>
      </c>
      <c r="I30" s="374" t="s">
        <v>203</v>
      </c>
      <c r="J30" s="379" t="s">
        <v>65</v>
      </c>
      <c r="K30" s="380" t="s">
        <v>66</v>
      </c>
      <c r="L30" s="381">
        <f>IF(K30="ASIGNADO",15,IF(K30="NO ASIGNADO",0,""))</f>
        <v>15</v>
      </c>
      <c r="M30" s="382">
        <f>SUM(L30:L36)</f>
        <v>100</v>
      </c>
      <c r="N30" s="383" t="s">
        <v>139</v>
      </c>
      <c r="O30" s="384">
        <f>IF(O33="DÉBIL",0,IF(O33="MODERADO",50,IF(O33="FUERTE",100,"")))</f>
        <v>100</v>
      </c>
      <c r="P30" s="385" t="str">
        <f>IF(AND(M33="FUERTE",N30="FUERTE (SIEMPRE SE EJECUTA)"),"NO","SÍ")</f>
        <v>NO</v>
      </c>
      <c r="Q30" s="386" t="s">
        <v>68</v>
      </c>
      <c r="R30" s="386" t="str">
        <f>IF(AND(E30="MUY BAJA",Q33=2),"MUY BAJA",IF(AND(E30="BAJA",Q33=2),"MUY BAJA",IF(AND(E30="MEDIA",Q33=2),"MUY BAJA",IF(AND(E30="ALTA",Q33=2),"BAJA",IF(AND(E30="MUY ALTA",Q33=2),"MEDIA",IF(AND(E30="MUY BAJA",Q33=1),"MUY BAJA",IF(AND(E30="BAJA",Q33=1),"MUY BAJA",IF(AND(E30="MEDIA",Q33=1),"BAJA",IF(AND(E30="ALTA",Q33=1),"MEDIA",IF(AND(E30="MUY ALTA",Q33=1),"ALTA",E30))))))))))</f>
        <v>MUY BAJA</v>
      </c>
      <c r="S30" s="376" t="str">
        <f>+CONCATENATE(R30," - ",F30)</f>
        <v>MUY BAJA - MAYOR</v>
      </c>
      <c r="T30" s="377" t="str">
        <f>+VLOOKUP(S30,[4]Datos!$D$3:$E$17,2,FALSE)</f>
        <v>ALTO</v>
      </c>
      <c r="U30" s="376" t="s">
        <v>69</v>
      </c>
      <c r="V30" s="387" t="s">
        <v>204</v>
      </c>
      <c r="W30" s="374" t="s">
        <v>205</v>
      </c>
      <c r="X30" s="388" t="s">
        <v>183</v>
      </c>
      <c r="Y30" s="389"/>
      <c r="Z30" s="423">
        <v>45653</v>
      </c>
      <c r="AA30" s="424" t="s">
        <v>206</v>
      </c>
      <c r="AB30" s="424" t="s">
        <v>207</v>
      </c>
      <c r="AC30" s="424" t="s">
        <v>146</v>
      </c>
      <c r="AD30" s="425" t="s">
        <v>76</v>
      </c>
      <c r="AE30" s="426"/>
      <c r="AF30" s="427" t="s">
        <v>186</v>
      </c>
      <c r="AG30" s="428" t="s">
        <v>208</v>
      </c>
    </row>
    <row r="31" spans="1:36" ht="64.5" customHeight="1">
      <c r="A31" s="354"/>
      <c r="B31" s="355"/>
      <c r="C31" s="355"/>
      <c r="D31" s="355"/>
      <c r="E31" s="354"/>
      <c r="F31" s="355"/>
      <c r="G31" s="355"/>
      <c r="H31" s="355"/>
      <c r="I31" s="355"/>
      <c r="J31" s="394" t="s">
        <v>79</v>
      </c>
      <c r="K31" s="395" t="s">
        <v>80</v>
      </c>
      <c r="L31" s="396">
        <f>IF(K31="ADECUADO",15,IF(K31="INADECUADO",0,""))</f>
        <v>15</v>
      </c>
      <c r="M31" s="397"/>
      <c r="N31" s="355"/>
      <c r="O31" s="355"/>
      <c r="P31" s="355"/>
      <c r="Q31" s="368"/>
      <c r="R31" s="355"/>
      <c r="S31" s="355"/>
      <c r="T31" s="355"/>
      <c r="U31" s="355"/>
      <c r="V31" s="356"/>
      <c r="W31" s="355"/>
      <c r="X31" s="356"/>
      <c r="Y31" s="389"/>
      <c r="Z31" s="354"/>
      <c r="AA31" s="355"/>
      <c r="AB31" s="355"/>
      <c r="AC31" s="355"/>
      <c r="AD31" s="356"/>
      <c r="AE31" s="426"/>
      <c r="AF31" s="354"/>
      <c r="AG31" s="354"/>
    </row>
    <row r="32" spans="1:36" ht="64.5" customHeight="1">
      <c r="A32" s="354"/>
      <c r="B32" s="355"/>
      <c r="C32" s="355"/>
      <c r="D32" s="355"/>
      <c r="E32" s="354"/>
      <c r="F32" s="355"/>
      <c r="G32" s="355"/>
      <c r="H32" s="355"/>
      <c r="I32" s="355"/>
      <c r="J32" s="399" t="s">
        <v>81</v>
      </c>
      <c r="K32" s="395" t="s">
        <v>82</v>
      </c>
      <c r="L32" s="396">
        <f>IF(K32="OPORTUNA",15,IF(K32="INOPORTUNA",0,""))</f>
        <v>15</v>
      </c>
      <c r="M32" s="397"/>
      <c r="N32" s="355"/>
      <c r="O32" s="368"/>
      <c r="P32" s="355"/>
      <c r="Q32" s="400" t="s">
        <v>83</v>
      </c>
      <c r="R32" s="355"/>
      <c r="S32" s="355"/>
      <c r="T32" s="355"/>
      <c r="U32" s="355"/>
      <c r="V32" s="356"/>
      <c r="W32" s="355"/>
      <c r="X32" s="356"/>
      <c r="Y32" s="389"/>
      <c r="Z32" s="354"/>
      <c r="AA32" s="355"/>
      <c r="AB32" s="355"/>
      <c r="AC32" s="355"/>
      <c r="AD32" s="356"/>
      <c r="AE32" s="426"/>
      <c r="AF32" s="354"/>
      <c r="AG32" s="354"/>
    </row>
    <row r="33" spans="1:33" ht="64.5" customHeight="1">
      <c r="A33" s="354"/>
      <c r="B33" s="355"/>
      <c r="C33" s="355"/>
      <c r="D33" s="355"/>
      <c r="E33" s="354"/>
      <c r="F33" s="355"/>
      <c r="G33" s="355"/>
      <c r="H33" s="355"/>
      <c r="I33" s="355"/>
      <c r="J33" s="394" t="s">
        <v>84</v>
      </c>
      <c r="K33" s="395" t="s">
        <v>85</v>
      </c>
      <c r="L33" s="396">
        <f>IF(K33="PREVENIR",15,IF(K33="DETECTAR",10,IF(K33="NO ES UN CONTROL",0,"")))</f>
        <v>15</v>
      </c>
      <c r="M33" s="401" t="str">
        <f>IF(M30&lt;86,"DÉBIL",IF(M30&lt;96,"MODERADO",IF(M30&lt;101,"FUERTE","")))</f>
        <v>FUERTE</v>
      </c>
      <c r="N33" s="355"/>
      <c r="O33" s="402" t="str">
        <f>IF(AND(M33="FUERTE",N30="FUERTE (SIEMPRE SE EJECUTA)"),"FUERTE",IF(OR(M33="DÉBIL",N30="DÉBIL (NO SE EJECUTA)"),"DÉBIL",IF(OR(M33="MODERADO",N30="MODERADO (ALGUNAS VECES)"),"MODERADO")))</f>
        <v>FUERTE</v>
      </c>
      <c r="P33" s="355"/>
      <c r="Q33" s="403">
        <f>IF(AND($O$19="FUERTE",$Q$16="DIRECTAMENTE"),2,IF(AND($O$19="FUERTE",$Q$16="DIRECTAMENTE"),2,IF(AND($O$19="FUERTE",$Q$16="DIRECTAMENTE"),2,IF(AND($O$19="FUERTE",$Q$16="NO DISMINUYE"),0,IF(AND($O$19="MODERADO",$Q$16="DIRECTAMENTE"),1,IF(AND($O$19="MODERADO",$Q$16="DIRECTAMENTE"),1,IF(AND($O$19="MODERADO",$Q$16="DIRECTAMENTE"),1,IF(AND($O$19="MODERADO",$Q$16="NO DISMINUYE"),0,"N/A"))))))))</f>
        <v>2</v>
      </c>
      <c r="R33" s="355"/>
      <c r="S33" s="355"/>
      <c r="T33" s="355"/>
      <c r="U33" s="355"/>
      <c r="V33" s="404" t="s">
        <v>86</v>
      </c>
      <c r="W33" s="355"/>
      <c r="X33" s="404" t="s">
        <v>87</v>
      </c>
      <c r="Y33" s="405"/>
      <c r="Z33" s="354"/>
      <c r="AA33" s="355"/>
      <c r="AB33" s="355"/>
      <c r="AC33" s="355"/>
      <c r="AD33" s="356"/>
      <c r="AE33" s="426"/>
      <c r="AF33" s="354"/>
      <c r="AG33" s="354"/>
    </row>
    <row r="34" spans="1:33" ht="64.5" customHeight="1">
      <c r="A34" s="354"/>
      <c r="B34" s="355"/>
      <c r="C34" s="355"/>
      <c r="D34" s="355"/>
      <c r="E34" s="354"/>
      <c r="F34" s="355"/>
      <c r="G34" s="355"/>
      <c r="H34" s="355"/>
      <c r="I34" s="355"/>
      <c r="J34" s="394" t="s">
        <v>88</v>
      </c>
      <c r="K34" s="395" t="s">
        <v>89</v>
      </c>
      <c r="L34" s="396">
        <f>IF(K34="CONFIABLE",15,IF(K34="NO CONFIABLE",0,""))</f>
        <v>15</v>
      </c>
      <c r="M34" s="397"/>
      <c r="N34" s="355"/>
      <c r="O34" s="355"/>
      <c r="P34" s="355"/>
      <c r="Q34" s="355"/>
      <c r="R34" s="355"/>
      <c r="S34" s="355"/>
      <c r="T34" s="355"/>
      <c r="U34" s="355"/>
      <c r="V34" s="406"/>
      <c r="W34" s="355"/>
      <c r="X34" s="406"/>
      <c r="Y34" s="405"/>
      <c r="Z34" s="354"/>
      <c r="AA34" s="355"/>
      <c r="AB34" s="355"/>
      <c r="AC34" s="355"/>
      <c r="AD34" s="356"/>
      <c r="AE34" s="426"/>
      <c r="AF34" s="354"/>
      <c r="AG34" s="354"/>
    </row>
    <row r="35" spans="1:33" ht="64.5" customHeight="1">
      <c r="A35" s="354"/>
      <c r="B35" s="355"/>
      <c r="C35" s="355"/>
      <c r="D35" s="355"/>
      <c r="E35" s="354"/>
      <c r="F35" s="355"/>
      <c r="G35" s="355"/>
      <c r="H35" s="355"/>
      <c r="I35" s="355"/>
      <c r="J35" s="394" t="s">
        <v>90</v>
      </c>
      <c r="K35" s="395" t="s">
        <v>91</v>
      </c>
      <c r="L35" s="396">
        <f>IF(K35="SE INVESTIGAN Y SE RESUELVEN OPORTUNAMENTE",15,IF(K35="NO SE INVESTIGAN Y SE RESUELVEN OPORTUNAMENTE",0,""))</f>
        <v>15</v>
      </c>
      <c r="M35" s="397"/>
      <c r="N35" s="355"/>
      <c r="O35" s="355"/>
      <c r="P35" s="355"/>
      <c r="Q35" s="355"/>
      <c r="R35" s="355"/>
      <c r="S35" s="355"/>
      <c r="T35" s="355"/>
      <c r="U35" s="355"/>
      <c r="V35" s="407" t="s">
        <v>92</v>
      </c>
      <c r="W35" s="355"/>
      <c r="X35" s="388" t="s">
        <v>209</v>
      </c>
      <c r="Y35" s="389"/>
      <c r="Z35" s="354"/>
      <c r="AA35" s="355"/>
      <c r="AB35" s="355"/>
      <c r="AC35" s="355"/>
      <c r="AD35" s="356"/>
      <c r="AE35" s="426"/>
      <c r="AF35" s="354"/>
      <c r="AG35" s="354"/>
    </row>
    <row r="36" spans="1:33" ht="64.5" customHeight="1" thickBot="1">
      <c r="A36" s="408"/>
      <c r="B36" s="409"/>
      <c r="C36" s="409"/>
      <c r="D36" s="409"/>
      <c r="E36" s="408"/>
      <c r="F36" s="409"/>
      <c r="G36" s="409"/>
      <c r="H36" s="409"/>
      <c r="I36" s="409"/>
      <c r="J36" s="410" t="s">
        <v>94</v>
      </c>
      <c r="K36" s="411" t="s">
        <v>95</v>
      </c>
      <c r="L36" s="412">
        <f>IF(K36="COMPLETA",10,IF(K36="INCOMPLETA",5,IF(K36="NO EXISTE",0,"")))</f>
        <v>10</v>
      </c>
      <c r="M36" s="413"/>
      <c r="N36" s="409"/>
      <c r="O36" s="409"/>
      <c r="P36" s="409"/>
      <c r="Q36" s="409"/>
      <c r="R36" s="409"/>
      <c r="S36" s="409"/>
      <c r="T36" s="409"/>
      <c r="U36" s="409"/>
      <c r="V36" s="414"/>
      <c r="W36" s="409"/>
      <c r="X36" s="414"/>
      <c r="Y36" s="389"/>
      <c r="Z36" s="408"/>
      <c r="AA36" s="409"/>
      <c r="AB36" s="409"/>
      <c r="AC36" s="409"/>
      <c r="AD36" s="414"/>
      <c r="AE36" s="426"/>
      <c r="AF36" s="408"/>
      <c r="AG36" s="408"/>
    </row>
    <row r="37" spans="1:33" ht="15.75" customHeight="1"/>
    <row r="38" spans="1:33" ht="15.75" customHeight="1"/>
    <row r="39" spans="1:33" ht="15.75" customHeight="1"/>
    <row r="40" spans="1:33" ht="15.75" customHeight="1"/>
    <row r="41" spans="1:33" ht="15.75" customHeight="1"/>
    <row r="42" spans="1:33" ht="15.75" customHeight="1"/>
    <row r="43" spans="1:33" ht="15.75" customHeight="1"/>
    <row r="44" spans="1:33" ht="15.75" customHeight="1"/>
    <row r="45" spans="1:33" ht="15.75" customHeight="1"/>
    <row r="46" spans="1:33" ht="15.75" customHeight="1"/>
    <row r="47" spans="1:33" ht="15.75" customHeight="1"/>
    <row r="48" spans="1:3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2">
    <mergeCell ref="AC30:AC36"/>
    <mergeCell ref="AD30:AD36"/>
    <mergeCell ref="AF30:AF36"/>
    <mergeCell ref="AG30:AG36"/>
    <mergeCell ref="M33:M36"/>
    <mergeCell ref="O33:O36"/>
    <mergeCell ref="Q33:Q36"/>
    <mergeCell ref="V33:V34"/>
    <mergeCell ref="X33:X34"/>
    <mergeCell ref="V35:V36"/>
    <mergeCell ref="V30:V32"/>
    <mergeCell ref="W30:W36"/>
    <mergeCell ref="X30:X32"/>
    <mergeCell ref="Z30:Z36"/>
    <mergeCell ref="AA30:AA36"/>
    <mergeCell ref="AB30:AB36"/>
    <mergeCell ref="X35:X36"/>
    <mergeCell ref="P30:P36"/>
    <mergeCell ref="Q30:Q31"/>
    <mergeCell ref="R30:R36"/>
    <mergeCell ref="S30:S36"/>
    <mergeCell ref="T30:T36"/>
    <mergeCell ref="U30:U36"/>
    <mergeCell ref="G30:G36"/>
    <mergeCell ref="H30:H36"/>
    <mergeCell ref="I30:I36"/>
    <mergeCell ref="M30:M32"/>
    <mergeCell ref="N30:N36"/>
    <mergeCell ref="O30:O32"/>
    <mergeCell ref="A30:A36"/>
    <mergeCell ref="B30:B36"/>
    <mergeCell ref="C30:C36"/>
    <mergeCell ref="D30:D36"/>
    <mergeCell ref="E30:E36"/>
    <mergeCell ref="F30:F36"/>
    <mergeCell ref="AC23:AC29"/>
    <mergeCell ref="AD23:AD29"/>
    <mergeCell ref="AF23:AF29"/>
    <mergeCell ref="AG23:AG29"/>
    <mergeCell ref="M26:M29"/>
    <mergeCell ref="O26:O29"/>
    <mergeCell ref="Q26:Q29"/>
    <mergeCell ref="V26:V27"/>
    <mergeCell ref="X26:X27"/>
    <mergeCell ref="V28:V29"/>
    <mergeCell ref="V23:V25"/>
    <mergeCell ref="W23:W29"/>
    <mergeCell ref="X23:X25"/>
    <mergeCell ref="Z23:Z29"/>
    <mergeCell ref="AA23:AA29"/>
    <mergeCell ref="AB23:AB29"/>
    <mergeCell ref="X28:X29"/>
    <mergeCell ref="P23:P29"/>
    <mergeCell ref="Q23:Q24"/>
    <mergeCell ref="R23:R29"/>
    <mergeCell ref="S23:S29"/>
    <mergeCell ref="T23:T29"/>
    <mergeCell ref="U23:U29"/>
    <mergeCell ref="G23:G29"/>
    <mergeCell ref="H23:H29"/>
    <mergeCell ref="I23:I29"/>
    <mergeCell ref="M23:M25"/>
    <mergeCell ref="N23:N29"/>
    <mergeCell ref="O23:O25"/>
    <mergeCell ref="A23:A29"/>
    <mergeCell ref="B23:B29"/>
    <mergeCell ref="C23:C29"/>
    <mergeCell ref="D23:D29"/>
    <mergeCell ref="E23:E29"/>
    <mergeCell ref="F23:F29"/>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65" priority="13" operator="containsText" text="EXTREMO">
      <formula>NOT(ISERROR(SEARCH(("EXTREMO"),(H16))))</formula>
    </cfRule>
    <cfRule type="containsText" dxfId="64" priority="14" operator="containsText" text="ALTO">
      <formula>NOT(ISERROR(SEARCH(("ALTO"),(H16))))</formula>
    </cfRule>
    <cfRule type="containsText" dxfId="63" priority="15" operator="containsText" text="MODERADO">
      <formula>NOT(ISERROR(SEARCH(("MODERADO"),(H16))))</formula>
    </cfRule>
  </conditionalFormatting>
  <conditionalFormatting sqref="T16:T22">
    <cfRule type="containsText" dxfId="62" priority="16" operator="containsText" text="EXTREMO">
      <formula>NOT(ISERROR(SEARCH(("EXTREMO"),(T16))))</formula>
    </cfRule>
    <cfRule type="containsText" dxfId="61" priority="17" operator="containsText" text="ALTO">
      <formula>NOT(ISERROR(SEARCH(("ALTO"),(T16))))</formula>
    </cfRule>
    <cfRule type="containsText" dxfId="60" priority="18" operator="containsText" text="MODERADO">
      <formula>NOT(ISERROR(SEARCH(("MODERADO"),(T16))))</formula>
    </cfRule>
  </conditionalFormatting>
  <conditionalFormatting sqref="H23:H29">
    <cfRule type="containsText" dxfId="59" priority="7" operator="containsText" text="EXTREMO">
      <formula>NOT(ISERROR(SEARCH(("EXTREMO"),(H23))))</formula>
    </cfRule>
    <cfRule type="containsText" dxfId="58" priority="8" operator="containsText" text="ALTO">
      <formula>NOT(ISERROR(SEARCH(("ALTO"),(H23))))</formula>
    </cfRule>
    <cfRule type="containsText" dxfId="57" priority="9" operator="containsText" text="MODERADO">
      <formula>NOT(ISERROR(SEARCH(("MODERADO"),(H23))))</formula>
    </cfRule>
  </conditionalFormatting>
  <conditionalFormatting sqref="T23:T29">
    <cfRule type="containsText" dxfId="56" priority="10" operator="containsText" text="EXTREMO">
      <formula>NOT(ISERROR(SEARCH(("EXTREMO"),(T23))))</formula>
    </cfRule>
    <cfRule type="containsText" dxfId="55" priority="11" operator="containsText" text="ALTO">
      <formula>NOT(ISERROR(SEARCH(("ALTO"),(T23))))</formula>
    </cfRule>
    <cfRule type="containsText" dxfId="54" priority="12" operator="containsText" text="MODERADO">
      <formula>NOT(ISERROR(SEARCH(("MODERADO"),(T23))))</formula>
    </cfRule>
  </conditionalFormatting>
  <conditionalFormatting sqref="H30:H36">
    <cfRule type="containsText" dxfId="53" priority="1" operator="containsText" text="EXTREMO">
      <formula>NOT(ISERROR(SEARCH(("EXTREMO"),(H30))))</formula>
    </cfRule>
    <cfRule type="containsText" dxfId="52" priority="2" operator="containsText" text="ALTO">
      <formula>NOT(ISERROR(SEARCH(("ALTO"),(H30))))</formula>
    </cfRule>
    <cfRule type="containsText" dxfId="51" priority="3" operator="containsText" text="MODERADO">
      <formula>NOT(ISERROR(SEARCH(("MODERADO"),(H30))))</formula>
    </cfRule>
  </conditionalFormatting>
  <conditionalFormatting sqref="T30:T36">
    <cfRule type="containsText" dxfId="50" priority="4" operator="containsText" text="EXTREMO">
      <formula>NOT(ISERROR(SEARCH(("EXTREMO"),(T30))))</formula>
    </cfRule>
    <cfRule type="containsText" dxfId="49" priority="5" operator="containsText" text="ALTO">
      <formula>NOT(ISERROR(SEARCH(("ALTO"),(T30))))</formula>
    </cfRule>
    <cfRule type="containsText" dxfId="48" priority="6" operator="containsText" text="MODERADO">
      <formula>NOT(ISERROR(SEARCH(("MODERADO"),(T30))))</formula>
    </cfRule>
  </conditionalFormatting>
  <dataValidations count="1">
    <dataValidation type="list" allowBlank="1" showErrorMessage="1" sqref="Q16 Q23 Q30" xr:uid="{EA8350C8-ED99-4EF1-B3A8-EA2FD851E5EA}">
      <formula1>$AE$19:$AE$21</formula1>
    </dataValidation>
  </dataValidations>
  <pageMargins left="0.70866141732283472" right="0.70866141732283472" top="0.74803149606299213" bottom="0.74803149606299213" header="0" footer="0"/>
  <pageSetup scale="14" orientation="landscape"/>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F2CBB-3631-4027-9BD0-8BA8724E45F5}">
  <dimension ref="A1:AJ22"/>
  <sheetViews>
    <sheetView showGridLines="0" topLeftCell="AD22" zoomScale="70" zoomScaleNormal="70" zoomScaleSheetLayoutView="50" workbookViewId="0">
      <selection activeCell="AY16" sqref="AY16"/>
    </sheetView>
  </sheetViews>
  <sheetFormatPr baseColWidth="10" defaultColWidth="11.42578125" defaultRowHeight="1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56.42578125" customWidth="1"/>
    <col min="33" max="33" width="63" customWidth="1"/>
    <col min="34" max="36" width="11.42578125" customWidth="1"/>
  </cols>
  <sheetData>
    <row r="1" spans="1:36" ht="27" customHeight="1">
      <c r="A1" s="1"/>
      <c r="B1" s="2" t="s">
        <v>129</v>
      </c>
      <c r="C1" s="3"/>
      <c r="D1" s="3"/>
      <c r="E1" s="3"/>
      <c r="F1" s="3"/>
      <c r="G1" s="3"/>
      <c r="H1" s="3"/>
      <c r="I1" s="3"/>
      <c r="J1" s="3"/>
      <c r="K1" s="3"/>
      <c r="L1" s="3"/>
      <c r="M1" s="3"/>
      <c r="N1" s="3"/>
      <c r="O1" s="3"/>
      <c r="P1" s="3"/>
      <c r="Q1" s="3"/>
      <c r="R1" s="3"/>
      <c r="S1" s="3"/>
      <c r="T1" s="3"/>
      <c r="U1" s="3"/>
      <c r="V1" s="3"/>
      <c r="W1" s="3"/>
      <c r="X1" s="3"/>
      <c r="Y1" s="3"/>
      <c r="Z1" s="3"/>
      <c r="AA1" s="3"/>
      <c r="AB1" s="3"/>
      <c r="AC1" s="4"/>
      <c r="AD1" s="5" t="s">
        <v>1</v>
      </c>
      <c r="AE1" s="6"/>
      <c r="AF1" s="6"/>
      <c r="AG1" s="7" t="s">
        <v>2</v>
      </c>
      <c r="AH1" s="8"/>
      <c r="AI1" s="8"/>
      <c r="AJ1" s="8"/>
    </row>
    <row r="2" spans="1:36" ht="27" customHeight="1" thickBot="1">
      <c r="A2" s="1"/>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1"/>
      <c r="AD2" s="5" t="s">
        <v>3</v>
      </c>
      <c r="AE2" s="6"/>
      <c r="AF2" s="6"/>
      <c r="AG2" s="12" t="s">
        <v>4</v>
      </c>
      <c r="AH2" s="8"/>
      <c r="AI2" s="8"/>
      <c r="AJ2" s="8"/>
    </row>
    <row r="3" spans="1:36" ht="27" customHeight="1">
      <c r="A3" s="1"/>
      <c r="B3" s="2" t="s">
        <v>5</v>
      </c>
      <c r="C3" s="3"/>
      <c r="D3" s="3"/>
      <c r="E3" s="3"/>
      <c r="F3" s="3"/>
      <c r="G3" s="3"/>
      <c r="H3" s="3"/>
      <c r="I3" s="3"/>
      <c r="J3" s="3"/>
      <c r="K3" s="3"/>
      <c r="L3" s="3"/>
      <c r="M3" s="3"/>
      <c r="N3" s="3"/>
      <c r="O3" s="3"/>
      <c r="P3" s="3"/>
      <c r="Q3" s="3"/>
      <c r="R3" s="3"/>
      <c r="S3" s="3"/>
      <c r="T3" s="3"/>
      <c r="U3" s="3"/>
      <c r="V3" s="3"/>
      <c r="W3" s="3"/>
      <c r="X3" s="3"/>
      <c r="Y3" s="3"/>
      <c r="Z3" s="3"/>
      <c r="AA3" s="3"/>
      <c r="AB3" s="3"/>
      <c r="AC3" s="4"/>
      <c r="AD3" s="5" t="s">
        <v>6</v>
      </c>
      <c r="AE3" s="6"/>
      <c r="AF3" s="6"/>
      <c r="AG3" s="7" t="s">
        <v>7</v>
      </c>
      <c r="AH3" s="8"/>
      <c r="AI3" s="8"/>
      <c r="AJ3" s="8"/>
    </row>
    <row r="4" spans="1:36" ht="27" customHeight="1" thickBot="1">
      <c r="A4" s="1"/>
      <c r="B4" s="9"/>
      <c r="C4" s="10"/>
      <c r="D4" s="10"/>
      <c r="E4" s="10"/>
      <c r="F4" s="10"/>
      <c r="G4" s="10"/>
      <c r="H4" s="10"/>
      <c r="I4" s="10"/>
      <c r="J4" s="10"/>
      <c r="K4" s="10"/>
      <c r="L4" s="10"/>
      <c r="M4" s="10"/>
      <c r="N4" s="10"/>
      <c r="O4" s="10"/>
      <c r="P4" s="10"/>
      <c r="Q4" s="10"/>
      <c r="R4" s="10"/>
      <c r="S4" s="10"/>
      <c r="T4" s="10"/>
      <c r="U4" s="10"/>
      <c r="V4" s="10"/>
      <c r="W4" s="10"/>
      <c r="X4" s="10"/>
      <c r="Y4" s="10"/>
      <c r="Z4" s="10"/>
      <c r="AA4" s="10"/>
      <c r="AB4" s="10"/>
      <c r="AC4" s="11"/>
      <c r="AD4" s="5" t="s">
        <v>8</v>
      </c>
      <c r="AE4" s="6"/>
      <c r="AF4" s="6"/>
      <c r="AG4" s="13">
        <v>44838</v>
      </c>
      <c r="AH4" s="8"/>
      <c r="AI4" s="8"/>
      <c r="AJ4" s="8"/>
    </row>
    <row r="5" spans="1:36" ht="27" customHeight="1" thickBot="1">
      <c r="A5" s="14"/>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6"/>
      <c r="AD5" s="17"/>
      <c r="AE5" s="8"/>
      <c r="AF5" s="8"/>
      <c r="AG5" s="8"/>
      <c r="AH5" s="8"/>
      <c r="AI5" s="8"/>
      <c r="AJ5" s="8"/>
    </row>
    <row r="6" spans="1:36" ht="59.25" customHeight="1" thickBot="1">
      <c r="A6" s="18" t="s">
        <v>9</v>
      </c>
      <c r="B6" s="19" t="s">
        <v>210</v>
      </c>
      <c r="C6" s="20"/>
      <c r="D6" s="20"/>
      <c r="E6" s="20"/>
      <c r="F6" s="20"/>
      <c r="G6" s="20"/>
      <c r="H6" s="21"/>
      <c r="I6" s="15"/>
      <c r="J6" s="22"/>
      <c r="K6" s="23" t="s">
        <v>11</v>
      </c>
      <c r="L6" s="24"/>
      <c r="M6" s="25">
        <v>45321</v>
      </c>
      <c r="N6" s="26"/>
      <c r="O6" s="15"/>
      <c r="P6" s="15"/>
      <c r="Q6" s="15"/>
      <c r="R6" s="15"/>
      <c r="S6" s="15"/>
      <c r="T6" s="15"/>
      <c r="U6" s="15"/>
      <c r="V6" s="15"/>
      <c r="W6" s="15"/>
      <c r="X6" s="15"/>
      <c r="Y6" s="15"/>
      <c r="Z6" s="15"/>
      <c r="AA6" s="15"/>
      <c r="AB6" s="15"/>
      <c r="AC6" s="16"/>
      <c r="AD6" s="15"/>
      <c r="AE6" s="8"/>
      <c r="AF6" s="8"/>
      <c r="AG6" s="8"/>
      <c r="AH6" s="8"/>
      <c r="AI6" s="8"/>
      <c r="AJ6" s="8"/>
    </row>
    <row r="7" spans="1:36" ht="27" customHeight="1" thickBot="1">
      <c r="A7" s="27"/>
      <c r="B7" s="22"/>
      <c r="C7" s="22"/>
      <c r="D7" s="22"/>
      <c r="E7" s="22"/>
      <c r="F7" s="22"/>
      <c r="G7" s="22"/>
      <c r="H7" s="22"/>
      <c r="I7" s="22"/>
      <c r="J7" s="22"/>
      <c r="K7" s="22"/>
      <c r="L7" s="22"/>
      <c r="M7" s="22"/>
      <c r="N7" s="22"/>
      <c r="O7" s="15"/>
      <c r="P7" s="15"/>
      <c r="Q7" s="15"/>
      <c r="R7" s="15"/>
      <c r="S7" s="15"/>
      <c r="T7" s="15"/>
      <c r="U7" s="15"/>
      <c r="V7" s="15"/>
      <c r="W7" s="15"/>
      <c r="X7" s="15"/>
      <c r="Y7" s="15"/>
      <c r="Z7" s="15"/>
      <c r="AA7" s="15"/>
      <c r="AB7" s="15"/>
      <c r="AC7" s="16"/>
      <c r="AD7" s="15"/>
      <c r="AE7" s="8"/>
      <c r="AF7" s="8"/>
      <c r="AG7" s="8"/>
      <c r="AH7" s="8"/>
      <c r="AI7" s="8"/>
      <c r="AJ7" s="8"/>
    </row>
    <row r="8" spans="1:36" ht="59.25" customHeight="1" thickBot="1">
      <c r="A8" s="18" t="s">
        <v>12</v>
      </c>
      <c r="B8" s="28" t="s">
        <v>211</v>
      </c>
      <c r="C8" s="29"/>
      <c r="D8" s="29"/>
      <c r="E8" s="29"/>
      <c r="F8" s="29"/>
      <c r="G8" s="29"/>
      <c r="H8" s="29"/>
      <c r="I8" s="30"/>
      <c r="J8" s="15"/>
      <c r="K8" s="32" t="s">
        <v>14</v>
      </c>
      <c r="L8" s="32"/>
      <c r="M8" s="32" t="s">
        <v>15</v>
      </c>
      <c r="N8" s="32" t="s">
        <v>16</v>
      </c>
      <c r="O8" s="32" t="s">
        <v>17</v>
      </c>
      <c r="P8" s="15"/>
      <c r="Q8" s="15"/>
      <c r="R8" s="15"/>
      <c r="S8" s="15"/>
      <c r="T8" s="15"/>
      <c r="U8" s="15"/>
      <c r="V8" s="15"/>
      <c r="W8" s="15"/>
      <c r="X8" s="15"/>
      <c r="Y8" s="15"/>
      <c r="Z8" s="15"/>
      <c r="AA8" s="15"/>
      <c r="AB8" s="15"/>
      <c r="AC8" s="16"/>
      <c r="AD8" s="15"/>
      <c r="AE8" s="8"/>
      <c r="AF8" s="8"/>
      <c r="AG8" s="8"/>
      <c r="AH8" s="8"/>
      <c r="AI8" s="8"/>
      <c r="AJ8" s="8"/>
    </row>
    <row r="9" spans="1:36" ht="59.25" customHeight="1" thickBot="1">
      <c r="A9" s="18" t="s">
        <v>18</v>
      </c>
      <c r="B9" s="28" t="s">
        <v>212</v>
      </c>
      <c r="C9" s="29"/>
      <c r="D9" s="29"/>
      <c r="E9" s="29"/>
      <c r="F9" s="29"/>
      <c r="G9" s="29"/>
      <c r="H9" s="29"/>
      <c r="I9" s="30"/>
      <c r="J9" s="15"/>
      <c r="K9" s="33"/>
      <c r="L9" s="246"/>
      <c r="M9" s="33"/>
      <c r="N9" s="33"/>
      <c r="O9" s="33" t="s">
        <v>20</v>
      </c>
      <c r="P9" s="15"/>
      <c r="Q9" s="15"/>
      <c r="R9" s="15"/>
      <c r="S9" s="15"/>
      <c r="T9" s="15"/>
      <c r="U9" s="15"/>
      <c r="V9" s="15"/>
      <c r="W9" s="15"/>
      <c r="X9" s="15"/>
      <c r="Y9" s="15"/>
      <c r="Z9" s="15"/>
      <c r="AA9" s="15"/>
      <c r="AB9" s="15"/>
      <c r="AC9" s="16"/>
      <c r="AD9" s="15"/>
      <c r="AE9" s="8"/>
      <c r="AF9" s="8"/>
      <c r="AG9" s="8"/>
      <c r="AH9" s="8"/>
      <c r="AI9" s="8"/>
      <c r="AJ9" s="8"/>
    </row>
    <row r="10" spans="1:36" ht="15.75" customHeight="1">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6"/>
      <c r="AD10" s="15"/>
      <c r="AE10" s="8"/>
      <c r="AF10" s="8"/>
      <c r="AG10" s="8"/>
      <c r="AH10" s="8"/>
      <c r="AI10" s="8"/>
      <c r="AJ10" s="8"/>
    </row>
    <row r="11" spans="1:36" ht="15.75" customHeight="1" thickBot="1">
      <c r="A11" s="35"/>
      <c r="B11" s="15"/>
      <c r="C11" s="15"/>
      <c r="D11" s="15"/>
      <c r="E11" s="15"/>
      <c r="F11" s="15"/>
      <c r="G11" s="15"/>
      <c r="H11" s="15"/>
      <c r="I11" s="15"/>
      <c r="J11" s="15"/>
      <c r="K11" s="15"/>
      <c r="L11" s="15"/>
      <c r="M11" s="15"/>
      <c r="N11" s="15"/>
      <c r="O11" s="15"/>
      <c r="P11" s="15"/>
      <c r="Q11" s="15"/>
      <c r="R11" s="15"/>
      <c r="S11" s="15"/>
      <c r="T11" s="15"/>
      <c r="U11" s="15"/>
      <c r="V11" s="15"/>
      <c r="W11" s="15"/>
      <c r="X11" s="15"/>
      <c r="Y11" s="15"/>
      <c r="Z11" s="36"/>
      <c r="AA11" s="36"/>
      <c r="AB11" s="36"/>
      <c r="AC11" s="37"/>
      <c r="AD11" s="38"/>
      <c r="AE11" s="8"/>
      <c r="AF11" s="8"/>
      <c r="AG11" s="8"/>
      <c r="AH11" s="8"/>
      <c r="AI11" s="8"/>
      <c r="AJ11" s="8"/>
    </row>
    <row r="12" spans="1:36">
      <c r="A12" s="429" t="s">
        <v>21</v>
      </c>
      <c r="B12" s="430"/>
      <c r="C12" s="430"/>
      <c r="D12" s="431"/>
      <c r="E12" s="432" t="s">
        <v>22</v>
      </c>
      <c r="F12" s="433"/>
      <c r="G12" s="433"/>
      <c r="H12" s="433"/>
      <c r="I12" s="433"/>
      <c r="J12" s="433"/>
      <c r="K12" s="433"/>
      <c r="L12" s="433"/>
      <c r="M12" s="433"/>
      <c r="N12" s="433"/>
      <c r="O12" s="433"/>
      <c r="P12" s="433"/>
      <c r="Q12" s="433"/>
      <c r="R12" s="433"/>
      <c r="S12" s="433"/>
      <c r="T12" s="433"/>
      <c r="U12" s="433"/>
      <c r="V12" s="433"/>
      <c r="W12" s="433"/>
      <c r="X12" s="434"/>
      <c r="Y12" s="45"/>
      <c r="Z12" s="46" t="s">
        <v>23</v>
      </c>
      <c r="AA12" s="47"/>
      <c r="AB12" s="47"/>
      <c r="AC12" s="47"/>
      <c r="AD12" s="48"/>
      <c r="AE12" s="8"/>
      <c r="AF12" s="46" t="s">
        <v>24</v>
      </c>
      <c r="AG12" s="48"/>
      <c r="AH12" s="8"/>
      <c r="AI12" s="8"/>
      <c r="AJ12" s="8"/>
    </row>
    <row r="13" spans="1:36">
      <c r="A13" s="435" t="s">
        <v>213</v>
      </c>
      <c r="B13" s="436" t="s">
        <v>26</v>
      </c>
      <c r="C13" s="436" t="s">
        <v>27</v>
      </c>
      <c r="D13" s="437" t="s">
        <v>28</v>
      </c>
      <c r="E13" s="438" t="s">
        <v>29</v>
      </c>
      <c r="F13" s="439"/>
      <c r="G13" s="439"/>
      <c r="H13" s="439"/>
      <c r="I13" s="440" t="s">
        <v>30</v>
      </c>
      <c r="J13" s="441"/>
      <c r="K13" s="441"/>
      <c r="L13" s="441"/>
      <c r="M13" s="441"/>
      <c r="N13" s="441"/>
      <c r="O13" s="441"/>
      <c r="P13" s="441"/>
      <c r="Q13" s="441"/>
      <c r="R13" s="442"/>
      <c r="S13" s="442"/>
      <c r="T13" s="440" t="s">
        <v>31</v>
      </c>
      <c r="U13" s="441"/>
      <c r="V13" s="441"/>
      <c r="W13" s="441"/>
      <c r="X13" s="443"/>
      <c r="Y13" s="45"/>
      <c r="Z13" s="58"/>
      <c r="AA13" s="59"/>
      <c r="AB13" s="59"/>
      <c r="AC13" s="59"/>
      <c r="AD13" s="60"/>
      <c r="AE13" s="8"/>
      <c r="AF13" s="58"/>
      <c r="AG13" s="60"/>
      <c r="AH13" s="61"/>
      <c r="AI13" s="61"/>
      <c r="AJ13" s="61"/>
    </row>
    <row r="14" spans="1:36" ht="32.25" customHeight="1" thickBot="1">
      <c r="A14" s="435"/>
      <c r="B14" s="436"/>
      <c r="C14" s="436"/>
      <c r="D14" s="437"/>
      <c r="E14" s="444" t="s">
        <v>32</v>
      </c>
      <c r="F14" s="445"/>
      <c r="G14" s="445"/>
      <c r="H14" s="445"/>
      <c r="I14" s="446" t="s">
        <v>33</v>
      </c>
      <c r="J14" s="447" t="s">
        <v>34</v>
      </c>
      <c r="K14" s="447" t="s">
        <v>35</v>
      </c>
      <c r="L14" s="448" t="s">
        <v>36</v>
      </c>
      <c r="M14" s="436" t="s">
        <v>37</v>
      </c>
      <c r="N14" s="449" t="s">
        <v>38</v>
      </c>
      <c r="O14" s="450" t="s">
        <v>39</v>
      </c>
      <c r="P14" s="436" t="s">
        <v>40</v>
      </c>
      <c r="Q14" s="450" t="s">
        <v>41</v>
      </c>
      <c r="R14" s="450" t="s">
        <v>42</v>
      </c>
      <c r="S14" s="451"/>
      <c r="T14" s="452" t="s">
        <v>43</v>
      </c>
      <c r="U14" s="436" t="s">
        <v>44</v>
      </c>
      <c r="V14" s="450" t="s">
        <v>45</v>
      </c>
      <c r="W14" s="436" t="s">
        <v>46</v>
      </c>
      <c r="X14" s="437"/>
      <c r="Y14" s="71"/>
      <c r="Z14" s="72"/>
      <c r="AA14" s="73"/>
      <c r="AB14" s="73"/>
      <c r="AC14" s="73"/>
      <c r="AD14" s="74"/>
      <c r="AE14" s="61"/>
      <c r="AF14" s="72"/>
      <c r="AG14" s="74"/>
      <c r="AH14" s="61"/>
      <c r="AI14" s="8"/>
      <c r="AJ14" s="61"/>
    </row>
    <row r="15" spans="1:36" ht="74.25" customHeight="1" thickBot="1">
      <c r="A15" s="453"/>
      <c r="B15" s="450"/>
      <c r="C15" s="450"/>
      <c r="D15" s="454"/>
      <c r="E15" s="455" t="s">
        <v>47</v>
      </c>
      <c r="F15" s="456" t="s">
        <v>48</v>
      </c>
      <c r="G15" s="457"/>
      <c r="H15" s="458" t="s">
        <v>49</v>
      </c>
      <c r="I15" s="452"/>
      <c r="J15" s="447"/>
      <c r="K15" s="447"/>
      <c r="L15" s="459"/>
      <c r="M15" s="436"/>
      <c r="N15" s="460"/>
      <c r="O15" s="460"/>
      <c r="P15" s="436"/>
      <c r="Q15" s="460"/>
      <c r="R15" s="460"/>
      <c r="S15" s="461"/>
      <c r="T15" s="462"/>
      <c r="U15" s="436"/>
      <c r="V15" s="460"/>
      <c r="W15" s="463" t="s">
        <v>50</v>
      </c>
      <c r="X15" s="464" t="s">
        <v>51</v>
      </c>
      <c r="Y15" s="71"/>
      <c r="Z15" s="87" t="s">
        <v>52</v>
      </c>
      <c r="AA15" s="88" t="s">
        <v>53</v>
      </c>
      <c r="AB15" s="88" t="s">
        <v>54</v>
      </c>
      <c r="AC15" s="88" t="s">
        <v>55</v>
      </c>
      <c r="AD15" s="89" t="s">
        <v>56</v>
      </c>
      <c r="AE15" s="61"/>
      <c r="AF15" s="87" t="s">
        <v>57</v>
      </c>
      <c r="AG15" s="90" t="s">
        <v>214</v>
      </c>
      <c r="AH15" s="61"/>
      <c r="AI15" s="8"/>
      <c r="AJ15" s="61"/>
    </row>
    <row r="16" spans="1:36" ht="108" customHeight="1">
      <c r="A16" s="465">
        <v>1</v>
      </c>
      <c r="B16" s="466" t="s">
        <v>215</v>
      </c>
      <c r="C16" s="467" t="s">
        <v>216</v>
      </c>
      <c r="D16" s="467" t="s">
        <v>217</v>
      </c>
      <c r="E16" s="468" t="s">
        <v>99</v>
      </c>
      <c r="F16" s="469" t="s">
        <v>100</v>
      </c>
      <c r="G16" s="470" t="str">
        <f>+CONCATENATE(E16," - ",F16)</f>
        <v>MUY BAJA - MODERADO</v>
      </c>
      <c r="H16" s="471" t="str">
        <f>+VLOOKUP(G16,[5]Datos!D3:E17,2,FALSE)</f>
        <v>MODERADO</v>
      </c>
      <c r="I16" s="472" t="s">
        <v>218</v>
      </c>
      <c r="J16" s="473" t="s">
        <v>65</v>
      </c>
      <c r="K16" s="474" t="s">
        <v>66</v>
      </c>
      <c r="L16" s="475">
        <f>IF(K16="ASIGNADO",15,IF(K16="NO ASIGNADO",0,""))</f>
        <v>15</v>
      </c>
      <c r="M16" s="476">
        <f>SUM(L16:L22)</f>
        <v>100</v>
      </c>
      <c r="N16" s="477" t="s">
        <v>139</v>
      </c>
      <c r="O16" s="478">
        <f>IF(O19="DÉBIL",0,IF(O19="MODERADO",50,IF(O19="FUERTE",100,"")))</f>
        <v>100</v>
      </c>
      <c r="P16" s="477" t="str">
        <f>IF(AND(M19="FUERTE",N16="FUERTE (SIEMPRE SE EJECUTA)"),"NO","SÍ")</f>
        <v>NO</v>
      </c>
      <c r="Q16" s="479" t="s">
        <v>68</v>
      </c>
      <c r="R16" s="477" t="str">
        <f>IF(AND(E16="MUY BAJA",Q19=2),"MUY BAJA",IF(AND(E16="BAJA",Q19=2),"MUY BAJA",IF(AND(E16="MEDIA",Q19=2),"MUY BAJA",IF(AND(E16="ALTA",Q19=2),"BAJA",IF(AND(E16="MUY ALTA",Q19=2),"MEDIA",IF(AND(E16="MUY BAJA",Q19=1),"MUY BAJA",IF(AND(E16="BAJA",Q19=1),"MUY BAJA",IF(AND(E16="MEDIA",Q19=1),"BAJA",IF(AND(E16="ALTA",Q19=1),"MEDIA",IF(AND(E16="MUY ALTA",Q19=1),"ALTA",E16))))))))))</f>
        <v>MUY BAJA</v>
      </c>
      <c r="S16" s="470" t="str">
        <f>+CONCATENATE(R16," - ",F16)</f>
        <v>MUY BAJA - MODERADO</v>
      </c>
      <c r="T16" s="471" t="str">
        <f>+VLOOKUP(S16,[5]Datos!$D$3:$E$17,2,FALSE)</f>
        <v>MODERADO</v>
      </c>
      <c r="U16" s="480" t="s">
        <v>69</v>
      </c>
      <c r="V16" s="481" t="s">
        <v>219</v>
      </c>
      <c r="W16" s="482" t="s">
        <v>220</v>
      </c>
      <c r="X16" s="483" t="s">
        <v>221</v>
      </c>
      <c r="Y16" s="112"/>
      <c r="Z16" s="484">
        <v>45659</v>
      </c>
      <c r="AA16" s="485" t="s">
        <v>222</v>
      </c>
      <c r="AB16" s="486" t="s">
        <v>223</v>
      </c>
      <c r="AC16" s="486" t="s">
        <v>224</v>
      </c>
      <c r="AD16" s="284" t="s">
        <v>225</v>
      </c>
      <c r="AE16" s="8"/>
      <c r="AF16" s="487" t="s">
        <v>226</v>
      </c>
      <c r="AG16" s="488" t="s">
        <v>227</v>
      </c>
      <c r="AH16" s="8"/>
      <c r="AI16" s="8"/>
      <c r="AJ16" s="8"/>
    </row>
    <row r="17" spans="1:36" ht="110.25" customHeight="1">
      <c r="A17" s="465"/>
      <c r="B17" s="489"/>
      <c r="C17" s="490"/>
      <c r="D17" s="490"/>
      <c r="E17" s="491"/>
      <c r="F17" s="469"/>
      <c r="G17" s="492"/>
      <c r="H17" s="493"/>
      <c r="I17" s="472"/>
      <c r="J17" s="494" t="s">
        <v>79</v>
      </c>
      <c r="K17" s="495" t="s">
        <v>80</v>
      </c>
      <c r="L17" s="496">
        <f>IF(K17="ADECUADO",15,IF(K17="INADECUADO",0,""))</f>
        <v>15</v>
      </c>
      <c r="M17" s="497"/>
      <c r="N17" s="498"/>
      <c r="O17" s="478"/>
      <c r="P17" s="498"/>
      <c r="Q17" s="479"/>
      <c r="R17" s="498"/>
      <c r="S17" s="492"/>
      <c r="T17" s="493"/>
      <c r="U17" s="499"/>
      <c r="V17" s="500"/>
      <c r="W17" s="501"/>
      <c r="X17" s="502"/>
      <c r="Y17" s="112"/>
      <c r="Z17" s="503"/>
      <c r="AA17" s="504"/>
      <c r="AB17" s="486"/>
      <c r="AC17" s="486"/>
      <c r="AD17" s="284"/>
      <c r="AE17" s="8"/>
      <c r="AF17" s="505"/>
      <c r="AG17" s="506"/>
      <c r="AH17" s="8"/>
      <c r="AI17" s="8"/>
      <c r="AJ17" s="8"/>
    </row>
    <row r="18" spans="1:36" ht="126.75" customHeight="1">
      <c r="A18" s="465"/>
      <c r="B18" s="489"/>
      <c r="C18" s="490"/>
      <c r="D18" s="490"/>
      <c r="E18" s="491"/>
      <c r="F18" s="469"/>
      <c r="G18" s="492"/>
      <c r="H18" s="493"/>
      <c r="I18" s="472"/>
      <c r="J18" s="507" t="s">
        <v>81</v>
      </c>
      <c r="K18" s="495" t="s">
        <v>82</v>
      </c>
      <c r="L18" s="496">
        <f>IF(K18="OPORTUNA",15,IF(K18="INOPORTUNA",0,""))</f>
        <v>15</v>
      </c>
      <c r="M18" s="497"/>
      <c r="N18" s="498"/>
      <c r="O18" s="478"/>
      <c r="P18" s="498"/>
      <c r="Q18" s="508" t="s">
        <v>83</v>
      </c>
      <c r="R18" s="498"/>
      <c r="S18" s="492"/>
      <c r="T18" s="493"/>
      <c r="U18" s="499"/>
      <c r="V18" s="500"/>
      <c r="W18" s="501"/>
      <c r="X18" s="502"/>
      <c r="Y18" s="112"/>
      <c r="Z18" s="503"/>
      <c r="AA18" s="504"/>
      <c r="AB18" s="486"/>
      <c r="AC18" s="486"/>
      <c r="AD18" s="284"/>
      <c r="AE18" s="8"/>
      <c r="AF18" s="505"/>
      <c r="AG18" s="506"/>
      <c r="AH18" s="8"/>
      <c r="AI18" s="8"/>
      <c r="AJ18" s="8"/>
    </row>
    <row r="19" spans="1:36" ht="100.5" customHeight="1">
      <c r="A19" s="465"/>
      <c r="B19" s="489"/>
      <c r="C19" s="490"/>
      <c r="D19" s="490"/>
      <c r="E19" s="491"/>
      <c r="F19" s="469"/>
      <c r="G19" s="492"/>
      <c r="H19" s="493"/>
      <c r="I19" s="472"/>
      <c r="J19" s="494" t="s">
        <v>228</v>
      </c>
      <c r="K19" s="495" t="s">
        <v>85</v>
      </c>
      <c r="L19" s="496">
        <f>IF(K19="PREVENIR",15,IF(K19="DETECTAR",10,IF(K19="NO ES UN CONTROL",0,"")))</f>
        <v>15</v>
      </c>
      <c r="M19" s="509" t="str">
        <f>IF(M16&lt;86,"DÉBIL",IF(M16&lt;96,"MODERADO",IF(M16&lt;101,"FUERTE","")))</f>
        <v>FUERTE</v>
      </c>
      <c r="N19" s="498"/>
      <c r="O19" s="510" t="str">
        <f>IF(AND(M19="FUERTE",N16="FUERTE (SIEMPRE SE EJECUTA)"),"FUERTE",IF(OR(M19="DÉBIL",N16="DÉBIL (NO SE EJECUTA)"),"DÉBIL",IF(OR(M19="MODERADO",N16="MODERADO (ALGUNAS VECES)"),"MODERADO")))</f>
        <v>FUERTE</v>
      </c>
      <c r="P19" s="498"/>
      <c r="Q19" s="511">
        <f>IF(AND($O$19="FUERTE",$Q$16="DIRECTAMENTE"),2,IF(AND($O$19="FUERTE",$Q$16="DIRECTAMENTE"),2,IF(AND($O$19="FUERTE",$Q$16="DIRECTAMENTE"),2,IF(AND($O$19="FUERTE",$Q$16="NO DISMINUYE"),0,IF(AND($O$19="MODERADO",$Q$16="DIRECTAMENTE"),1,IF(AND($O$19="MODERADO",$Q$16="DIRECTAMENTE"),1,IF(AND($O$19="MODERADO",$Q$16="DIRECTAMENTE"),1,IF(AND($O$19="MODERADO",$Q$16="NO DISMINUYE"),0,"N/A"))))))))</f>
        <v>2</v>
      </c>
      <c r="R19" s="498"/>
      <c r="S19" s="492"/>
      <c r="T19" s="493"/>
      <c r="U19" s="499"/>
      <c r="V19" s="512" t="s">
        <v>86</v>
      </c>
      <c r="W19" s="501"/>
      <c r="X19" s="513" t="s">
        <v>87</v>
      </c>
      <c r="Y19" s="147"/>
      <c r="Z19" s="503"/>
      <c r="AA19" s="504"/>
      <c r="AB19" s="486"/>
      <c r="AC19" s="486"/>
      <c r="AD19" s="284"/>
      <c r="AE19" s="8"/>
      <c r="AF19" s="505"/>
      <c r="AG19" s="506"/>
      <c r="AH19" s="8"/>
      <c r="AI19" s="8"/>
      <c r="AJ19" s="8"/>
    </row>
    <row r="20" spans="1:36" ht="100.5" customHeight="1">
      <c r="A20" s="465"/>
      <c r="B20" s="489"/>
      <c r="C20" s="490"/>
      <c r="D20" s="490"/>
      <c r="E20" s="491"/>
      <c r="F20" s="469"/>
      <c r="G20" s="492"/>
      <c r="H20" s="493"/>
      <c r="I20" s="472"/>
      <c r="J20" s="494" t="s">
        <v>88</v>
      </c>
      <c r="K20" s="495" t="s">
        <v>89</v>
      </c>
      <c r="L20" s="496">
        <f>IF(K20="CONFIABLE",15,IF(K20="NO CONFIABLE",0,""))</f>
        <v>15</v>
      </c>
      <c r="M20" s="514"/>
      <c r="N20" s="498"/>
      <c r="O20" s="510"/>
      <c r="P20" s="498"/>
      <c r="Q20" s="515"/>
      <c r="R20" s="498"/>
      <c r="S20" s="492"/>
      <c r="T20" s="493"/>
      <c r="U20" s="499"/>
      <c r="V20" s="516"/>
      <c r="W20" s="501"/>
      <c r="X20" s="517"/>
      <c r="Y20" s="147"/>
      <c r="Z20" s="503"/>
      <c r="AA20" s="504"/>
      <c r="AB20" s="486"/>
      <c r="AC20" s="486"/>
      <c r="AD20" s="284"/>
      <c r="AE20" s="8"/>
      <c r="AF20" s="505"/>
      <c r="AG20" s="506"/>
      <c r="AH20" s="8"/>
      <c r="AI20" s="8"/>
      <c r="AJ20" s="8"/>
    </row>
    <row r="21" spans="1:36" ht="129" customHeight="1">
      <c r="A21" s="465"/>
      <c r="B21" s="489"/>
      <c r="C21" s="490"/>
      <c r="D21" s="490"/>
      <c r="E21" s="491"/>
      <c r="F21" s="469"/>
      <c r="G21" s="492"/>
      <c r="H21" s="493"/>
      <c r="I21" s="472"/>
      <c r="J21" s="494" t="s">
        <v>90</v>
      </c>
      <c r="K21" s="495" t="s">
        <v>91</v>
      </c>
      <c r="L21" s="496">
        <f>IF(K21="SE INVESTIGAN Y SE RESUELVEN OPORTUNAMENTE",15,IF(K21="NO SE INVESTIGAN Y SE RESUELVEN OPORTUNAMENTE",0,""))</f>
        <v>15</v>
      </c>
      <c r="M21" s="514"/>
      <c r="N21" s="498"/>
      <c r="O21" s="510"/>
      <c r="P21" s="498"/>
      <c r="Q21" s="515"/>
      <c r="R21" s="498"/>
      <c r="S21" s="492"/>
      <c r="T21" s="493"/>
      <c r="U21" s="499"/>
      <c r="V21" s="518"/>
      <c r="W21" s="501"/>
      <c r="X21" s="483" t="s">
        <v>229</v>
      </c>
      <c r="Y21" s="112"/>
      <c r="Z21" s="503"/>
      <c r="AA21" s="504"/>
      <c r="AB21" s="486"/>
      <c r="AC21" s="486"/>
      <c r="AD21" s="284"/>
      <c r="AE21" s="8"/>
      <c r="AF21" s="505"/>
      <c r="AG21" s="506"/>
      <c r="AH21" s="8"/>
      <c r="AI21" s="8"/>
      <c r="AJ21" s="8"/>
    </row>
    <row r="22" spans="1:36" ht="312.75" customHeight="1" thickBot="1">
      <c r="A22" s="519"/>
      <c r="B22" s="520"/>
      <c r="C22" s="521"/>
      <c r="D22" s="521"/>
      <c r="E22" s="522"/>
      <c r="F22" s="523"/>
      <c r="G22" s="524"/>
      <c r="H22" s="525"/>
      <c r="I22" s="526"/>
      <c r="J22" s="527" t="s">
        <v>94</v>
      </c>
      <c r="K22" s="528" t="s">
        <v>95</v>
      </c>
      <c r="L22" s="529">
        <f>IF(K22="COMPLETA",10,IF(K22="INCOMPLETA",5,IF(K22="NO EXISTE",0,"")))</f>
        <v>10</v>
      </c>
      <c r="M22" s="530"/>
      <c r="N22" s="531"/>
      <c r="O22" s="532"/>
      <c r="P22" s="531"/>
      <c r="Q22" s="533"/>
      <c r="R22" s="531"/>
      <c r="S22" s="524"/>
      <c r="T22" s="525"/>
      <c r="U22" s="534"/>
      <c r="V22" s="535"/>
      <c r="W22" s="536"/>
      <c r="X22" s="537"/>
      <c r="Y22" s="112"/>
      <c r="Z22" s="538"/>
      <c r="AA22" s="539"/>
      <c r="AB22" s="540"/>
      <c r="AC22" s="540"/>
      <c r="AD22" s="299"/>
      <c r="AE22" s="8"/>
      <c r="AF22" s="541"/>
      <c r="AG22" s="542"/>
      <c r="AH22" s="8"/>
      <c r="AI22" s="8"/>
      <c r="AJ22" s="8"/>
    </row>
  </sheetData>
  <dataConsolidate/>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47" priority="4" operator="containsText" text="EXTREMO">
      <formula>NOT(ISERROR(SEARCH("EXTREMO",H16)))</formula>
    </cfRule>
    <cfRule type="containsText" dxfId="46" priority="5" operator="containsText" text="ALTO">
      <formula>NOT(ISERROR(SEARCH("ALTO",H16)))</formula>
    </cfRule>
    <cfRule type="containsText" dxfId="45" priority="6" operator="containsText" text="MODERADO">
      <formula>NOT(ISERROR(SEARCH("MODERADO",H16)))</formula>
    </cfRule>
  </conditionalFormatting>
  <conditionalFormatting sqref="T16:T22">
    <cfRule type="containsText" dxfId="44" priority="1" operator="containsText" text="EXTREMO">
      <formula>NOT(ISERROR(SEARCH("EXTREMO",T16)))</formula>
    </cfRule>
    <cfRule type="containsText" dxfId="43" priority="2" operator="containsText" text="ALTO">
      <formula>NOT(ISERROR(SEARCH("ALTO",T16)))</formula>
    </cfRule>
    <cfRule type="containsText" dxfId="42" priority="3" operator="containsText" text="MODERADO">
      <formula>NOT(ISERROR(SEARCH("MODERADO",T16)))</formula>
    </cfRule>
  </conditionalFormatting>
  <dataValidations count="1">
    <dataValidation type="list" allowBlank="1" showInputMessage="1" showErrorMessage="1" sqref="Q16:Q17" xr:uid="{6FF7A713-A491-4F4C-B233-2646F977FBD1}">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5D65-2A89-42E9-81A7-D8AE4C5CA201}">
  <dimension ref="A1:AJ1000"/>
  <sheetViews>
    <sheetView showGridLines="0" topLeftCell="A23" workbookViewId="0">
      <selection activeCell="E30" sqref="E30:E36"/>
    </sheetView>
  </sheetViews>
  <sheetFormatPr baseColWidth="10" defaultColWidth="14.42578125" defaultRowHeight="15" customHeight="1"/>
  <cols>
    <col min="1" max="1" width="36.85546875" style="309" customWidth="1"/>
    <col min="2" max="4" width="32.5703125" style="309" customWidth="1"/>
    <col min="5" max="7" width="20.85546875" style="309" customWidth="1"/>
    <col min="8" max="8" width="25.42578125" style="309" customWidth="1"/>
    <col min="9" max="9" width="62.42578125" style="309" customWidth="1"/>
    <col min="10" max="10" width="53.7109375" style="309" customWidth="1"/>
    <col min="11" max="11" width="24.5703125" style="309" customWidth="1"/>
    <col min="12" max="12" width="11.42578125" style="309" customWidth="1"/>
    <col min="13" max="15" width="24.5703125" style="309" customWidth="1"/>
    <col min="16" max="16" width="19.7109375" style="309" customWidth="1"/>
    <col min="17" max="18" width="25.140625" style="309" customWidth="1"/>
    <col min="19" max="19" width="25.140625" style="309" hidden="1" customWidth="1"/>
    <col min="20" max="20" width="25.140625" style="309" customWidth="1"/>
    <col min="21" max="21" width="16.5703125" style="309" customWidth="1"/>
    <col min="22" max="22" width="42.85546875" style="309" customWidth="1"/>
    <col min="23" max="23" width="42.5703125" style="309" customWidth="1"/>
    <col min="24" max="24" width="25.42578125" style="309" customWidth="1"/>
    <col min="25" max="25" width="1.7109375" style="309" customWidth="1"/>
    <col min="26" max="26" width="33.42578125" style="309" customWidth="1"/>
    <col min="27" max="27" width="50.5703125" style="309" customWidth="1"/>
    <col min="28" max="28" width="33.42578125" style="309" customWidth="1"/>
    <col min="29" max="29" width="40.28515625" style="309" customWidth="1"/>
    <col min="30" max="30" width="34.85546875" style="309" customWidth="1"/>
    <col min="31" max="31" width="2.28515625" style="309" customWidth="1"/>
    <col min="32" max="32" width="42.5703125" style="309" customWidth="1"/>
    <col min="33" max="33" width="50.28515625" style="309" customWidth="1"/>
    <col min="34" max="36" width="11.42578125" style="309" customWidth="1"/>
    <col min="37" max="16384" width="14.42578125" style="309"/>
  </cols>
  <sheetData>
    <row r="1" spans="1:36" ht="27" customHeight="1">
      <c r="A1" s="300"/>
      <c r="B1" s="301" t="s">
        <v>230</v>
      </c>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3"/>
      <c r="AD1" s="304" t="s">
        <v>1</v>
      </c>
      <c r="AE1" s="305"/>
      <c r="AF1" s="306"/>
      <c r="AG1" s="307" t="s">
        <v>231</v>
      </c>
      <c r="AH1" s="308"/>
      <c r="AI1" s="308"/>
      <c r="AJ1" s="308"/>
    </row>
    <row r="2" spans="1:36" ht="27" customHeight="1" thickBot="1">
      <c r="A2" s="310"/>
      <c r="B2" s="311"/>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3"/>
      <c r="AD2" s="304" t="s">
        <v>3</v>
      </c>
      <c r="AE2" s="305"/>
      <c r="AF2" s="306"/>
      <c r="AG2" s="314" t="s">
        <v>232</v>
      </c>
      <c r="AH2" s="308"/>
      <c r="AI2" s="308"/>
      <c r="AJ2" s="308"/>
    </row>
    <row r="3" spans="1:36" ht="27" customHeight="1">
      <c r="A3" s="310"/>
      <c r="B3" s="301" t="s">
        <v>5</v>
      </c>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3"/>
      <c r="AD3" s="304" t="s">
        <v>6</v>
      </c>
      <c r="AE3" s="305"/>
      <c r="AF3" s="306"/>
      <c r="AG3" s="307" t="s">
        <v>7</v>
      </c>
      <c r="AH3" s="308"/>
      <c r="AI3" s="308"/>
      <c r="AJ3" s="308"/>
    </row>
    <row r="4" spans="1:36" ht="27" customHeight="1" thickBot="1">
      <c r="A4" s="315"/>
      <c r="B4" s="311"/>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3"/>
      <c r="AD4" s="304" t="s">
        <v>8</v>
      </c>
      <c r="AE4" s="305"/>
      <c r="AF4" s="306"/>
      <c r="AG4" s="543">
        <v>43846</v>
      </c>
      <c r="AH4" s="308"/>
      <c r="AI4" s="308"/>
      <c r="AJ4" s="308"/>
    </row>
    <row r="5" spans="1:36" ht="27" customHeight="1" thickBot="1">
      <c r="A5" s="317"/>
      <c r="B5" s="318"/>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544"/>
      <c r="AD5" s="320"/>
      <c r="AE5" s="308"/>
      <c r="AF5" s="308"/>
      <c r="AG5" s="308"/>
      <c r="AH5" s="308"/>
      <c r="AI5" s="308"/>
      <c r="AJ5" s="308"/>
    </row>
    <row r="6" spans="1:36" ht="59.25" customHeight="1" thickBot="1">
      <c r="A6" s="321" t="s">
        <v>9</v>
      </c>
      <c r="B6" s="322" t="s">
        <v>233</v>
      </c>
      <c r="C6" s="323"/>
      <c r="D6" s="323"/>
      <c r="E6" s="323"/>
      <c r="F6" s="323"/>
      <c r="G6" s="323"/>
      <c r="H6" s="324"/>
      <c r="I6" s="318"/>
      <c r="J6" s="325"/>
      <c r="K6" s="326" t="s">
        <v>11</v>
      </c>
      <c r="L6" s="327"/>
      <c r="M6" s="545">
        <v>45321</v>
      </c>
      <c r="N6" s="306"/>
      <c r="O6" s="318"/>
      <c r="P6" s="318"/>
      <c r="Q6" s="318"/>
      <c r="R6" s="318"/>
      <c r="S6" s="318"/>
      <c r="T6" s="318"/>
      <c r="U6" s="318"/>
      <c r="V6" s="318"/>
      <c r="W6" s="318"/>
      <c r="X6" s="318"/>
      <c r="Y6" s="318"/>
      <c r="Z6" s="318"/>
      <c r="AA6" s="318"/>
      <c r="AB6" s="318"/>
      <c r="AC6" s="544"/>
      <c r="AD6" s="318"/>
      <c r="AE6" s="308"/>
      <c r="AF6" s="308"/>
      <c r="AG6" s="308"/>
      <c r="AH6" s="308"/>
      <c r="AI6" s="308"/>
      <c r="AJ6" s="308"/>
    </row>
    <row r="7" spans="1:36" ht="27" customHeight="1" thickBot="1">
      <c r="A7" s="329"/>
      <c r="B7" s="325"/>
      <c r="C7" s="325"/>
      <c r="D7" s="325"/>
      <c r="E7" s="325"/>
      <c r="F7" s="325"/>
      <c r="G7" s="325"/>
      <c r="H7" s="325"/>
      <c r="I7" s="325"/>
      <c r="J7" s="325"/>
      <c r="K7" s="325"/>
      <c r="L7" s="325"/>
      <c r="M7" s="325"/>
      <c r="N7" s="325"/>
      <c r="O7" s="318"/>
      <c r="P7" s="318"/>
      <c r="Q7" s="318"/>
      <c r="R7" s="318"/>
      <c r="S7" s="318"/>
      <c r="T7" s="318"/>
      <c r="U7" s="318"/>
      <c r="V7" s="318"/>
      <c r="W7" s="318"/>
      <c r="X7" s="318"/>
      <c r="Y7" s="318"/>
      <c r="Z7" s="318"/>
      <c r="AA7" s="318"/>
      <c r="AB7" s="318"/>
      <c r="AC7" s="544"/>
      <c r="AD7" s="318"/>
      <c r="AE7" s="308"/>
      <c r="AF7" s="308"/>
      <c r="AG7" s="308"/>
      <c r="AH7" s="308"/>
      <c r="AI7" s="308"/>
      <c r="AJ7" s="308"/>
    </row>
    <row r="8" spans="1:36" ht="99.75" customHeight="1" thickBot="1">
      <c r="A8" s="321" t="s">
        <v>12</v>
      </c>
      <c r="B8" s="330" t="s">
        <v>234</v>
      </c>
      <c r="C8" s="323"/>
      <c r="D8" s="323"/>
      <c r="E8" s="323"/>
      <c r="F8" s="323"/>
      <c r="G8" s="323"/>
      <c r="H8" s="323"/>
      <c r="I8" s="324"/>
      <c r="J8" s="546"/>
      <c r="K8" s="331" t="s">
        <v>14</v>
      </c>
      <c r="L8" s="331"/>
      <c r="M8" s="331" t="s">
        <v>15</v>
      </c>
      <c r="N8" s="331" t="s">
        <v>17</v>
      </c>
      <c r="O8" s="331" t="s">
        <v>17</v>
      </c>
      <c r="P8" s="318"/>
      <c r="Q8" s="318"/>
      <c r="R8" s="318"/>
      <c r="S8" s="318"/>
      <c r="T8" s="318"/>
      <c r="U8" s="318"/>
      <c r="V8" s="318"/>
      <c r="W8" s="318"/>
      <c r="X8" s="318"/>
      <c r="Y8" s="318"/>
      <c r="Z8" s="318"/>
      <c r="AA8" s="318"/>
      <c r="AB8" s="318"/>
      <c r="AC8" s="544"/>
      <c r="AD8" s="318"/>
      <c r="AE8" s="308"/>
      <c r="AF8" s="308"/>
      <c r="AG8" s="308"/>
      <c r="AH8" s="308"/>
      <c r="AI8" s="308"/>
      <c r="AJ8" s="308"/>
    </row>
    <row r="9" spans="1:36" ht="99.75" customHeight="1" thickBot="1">
      <c r="A9" s="321" t="s">
        <v>18</v>
      </c>
      <c r="B9" s="330" t="s">
        <v>235</v>
      </c>
      <c r="C9" s="323"/>
      <c r="D9" s="323"/>
      <c r="E9" s="323"/>
      <c r="F9" s="323"/>
      <c r="G9" s="323"/>
      <c r="H9" s="323"/>
      <c r="I9" s="324"/>
      <c r="J9" s="546"/>
      <c r="K9" s="547"/>
      <c r="L9" s="333"/>
      <c r="M9" s="333"/>
      <c r="N9" s="333"/>
      <c r="O9" s="548" t="s">
        <v>20</v>
      </c>
      <c r="P9" s="318"/>
      <c r="Q9" s="318"/>
      <c r="R9" s="318"/>
      <c r="S9" s="318"/>
      <c r="T9" s="318"/>
      <c r="U9" s="318"/>
      <c r="V9" s="318"/>
      <c r="W9" s="318"/>
      <c r="X9" s="318"/>
      <c r="Y9" s="318"/>
      <c r="Z9" s="318"/>
      <c r="AA9" s="318"/>
      <c r="AB9" s="318"/>
      <c r="AC9" s="544"/>
      <c r="AD9" s="318"/>
      <c r="AE9" s="308"/>
      <c r="AF9" s="308"/>
      <c r="AG9" s="308"/>
      <c r="AH9" s="308"/>
      <c r="AI9" s="308"/>
      <c r="AJ9" s="308"/>
    </row>
    <row r="10" spans="1:36" ht="15.75" customHeight="1">
      <c r="A10" s="318"/>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544"/>
      <c r="AD10" s="318"/>
      <c r="AE10" s="308"/>
      <c r="AF10" s="308"/>
      <c r="AG10" s="308"/>
      <c r="AH10" s="308"/>
      <c r="AI10" s="308"/>
      <c r="AJ10" s="308"/>
    </row>
    <row r="11" spans="1:36" ht="15.75" customHeight="1" thickBot="1">
      <c r="A11" s="334"/>
      <c r="B11" s="318"/>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35"/>
      <c r="AA11" s="335"/>
      <c r="AB11" s="335"/>
      <c r="AC11" s="549"/>
      <c r="AD11" s="337"/>
      <c r="AE11" s="308"/>
      <c r="AF11" s="308"/>
      <c r="AG11" s="308"/>
      <c r="AH11" s="308"/>
      <c r="AI11" s="308"/>
      <c r="AJ11" s="308"/>
    </row>
    <row r="12" spans="1:36">
      <c r="A12" s="338" t="s">
        <v>21</v>
      </c>
      <c r="B12" s="339"/>
      <c r="C12" s="339"/>
      <c r="D12" s="340"/>
      <c r="E12" s="338" t="s">
        <v>22</v>
      </c>
      <c r="F12" s="339"/>
      <c r="G12" s="339"/>
      <c r="H12" s="339"/>
      <c r="I12" s="339"/>
      <c r="J12" s="339"/>
      <c r="K12" s="339"/>
      <c r="L12" s="339"/>
      <c r="M12" s="339"/>
      <c r="N12" s="339"/>
      <c r="O12" s="339"/>
      <c r="P12" s="339"/>
      <c r="Q12" s="339"/>
      <c r="R12" s="339"/>
      <c r="S12" s="339"/>
      <c r="T12" s="339"/>
      <c r="U12" s="339"/>
      <c r="V12" s="339"/>
      <c r="W12" s="339"/>
      <c r="X12" s="340"/>
      <c r="Y12" s="341"/>
      <c r="Z12" s="342" t="s">
        <v>23</v>
      </c>
      <c r="AA12" s="302"/>
      <c r="AB12" s="302"/>
      <c r="AC12" s="302"/>
      <c r="AD12" s="303"/>
      <c r="AE12" s="308"/>
      <c r="AF12" s="342" t="s">
        <v>24</v>
      </c>
      <c r="AG12" s="303"/>
      <c r="AH12" s="308"/>
      <c r="AI12" s="308"/>
      <c r="AJ12" s="308"/>
    </row>
    <row r="13" spans="1:36">
      <c r="A13" s="343" t="s">
        <v>25</v>
      </c>
      <c r="B13" s="344" t="s">
        <v>26</v>
      </c>
      <c r="C13" s="344" t="s">
        <v>27</v>
      </c>
      <c r="D13" s="345" t="s">
        <v>28</v>
      </c>
      <c r="E13" s="346" t="s">
        <v>29</v>
      </c>
      <c r="F13" s="305"/>
      <c r="G13" s="305"/>
      <c r="H13" s="306"/>
      <c r="I13" s="347" t="s">
        <v>30</v>
      </c>
      <c r="J13" s="305"/>
      <c r="K13" s="305"/>
      <c r="L13" s="305"/>
      <c r="M13" s="305"/>
      <c r="N13" s="305"/>
      <c r="O13" s="305"/>
      <c r="P13" s="305"/>
      <c r="Q13" s="305"/>
      <c r="R13" s="348"/>
      <c r="S13" s="348"/>
      <c r="T13" s="347" t="s">
        <v>31</v>
      </c>
      <c r="U13" s="305"/>
      <c r="V13" s="305"/>
      <c r="W13" s="305"/>
      <c r="X13" s="349"/>
      <c r="Y13" s="341"/>
      <c r="Z13" s="350"/>
      <c r="AA13" s="351"/>
      <c r="AB13" s="351"/>
      <c r="AC13" s="351"/>
      <c r="AD13" s="352"/>
      <c r="AE13" s="308"/>
      <c r="AF13" s="350"/>
      <c r="AG13" s="352"/>
      <c r="AH13" s="353"/>
      <c r="AI13" s="353"/>
      <c r="AJ13" s="353"/>
    </row>
    <row r="14" spans="1:36" ht="32.25" customHeight="1" thickBot="1">
      <c r="A14" s="354"/>
      <c r="B14" s="355"/>
      <c r="C14" s="355"/>
      <c r="D14" s="356"/>
      <c r="E14" s="357" t="s">
        <v>32</v>
      </c>
      <c r="F14" s="358"/>
      <c r="G14" s="358"/>
      <c r="H14" s="359"/>
      <c r="I14" s="344" t="s">
        <v>33</v>
      </c>
      <c r="J14" s="360" t="s">
        <v>34</v>
      </c>
      <c r="K14" s="360" t="s">
        <v>35</v>
      </c>
      <c r="L14" s="360" t="s">
        <v>36</v>
      </c>
      <c r="M14" s="344" t="s">
        <v>37</v>
      </c>
      <c r="N14" s="361" t="s">
        <v>38</v>
      </c>
      <c r="O14" s="344" t="s">
        <v>39</v>
      </c>
      <c r="P14" s="344" t="s">
        <v>40</v>
      </c>
      <c r="Q14" s="344" t="s">
        <v>41</v>
      </c>
      <c r="R14" s="344" t="s">
        <v>42</v>
      </c>
      <c r="S14" s="362"/>
      <c r="T14" s="361" t="s">
        <v>43</v>
      </c>
      <c r="U14" s="344" t="s">
        <v>44</v>
      </c>
      <c r="V14" s="344" t="s">
        <v>45</v>
      </c>
      <c r="W14" s="363" t="s">
        <v>46</v>
      </c>
      <c r="X14" s="349"/>
      <c r="Y14" s="364"/>
      <c r="Z14" s="311"/>
      <c r="AA14" s="312"/>
      <c r="AB14" s="312"/>
      <c r="AC14" s="312"/>
      <c r="AD14" s="313"/>
      <c r="AE14" s="353"/>
      <c r="AF14" s="311"/>
      <c r="AG14" s="313"/>
      <c r="AH14" s="353"/>
      <c r="AI14" s="308"/>
      <c r="AJ14" s="353"/>
    </row>
    <row r="15" spans="1:36" ht="74.25" customHeight="1">
      <c r="A15" s="354"/>
      <c r="B15" s="355"/>
      <c r="C15" s="355"/>
      <c r="D15" s="356"/>
      <c r="E15" s="365" t="s">
        <v>47</v>
      </c>
      <c r="F15" s="362" t="s">
        <v>48</v>
      </c>
      <c r="G15" s="366"/>
      <c r="H15" s="367" t="s">
        <v>49</v>
      </c>
      <c r="I15" s="368"/>
      <c r="J15" s="368"/>
      <c r="K15" s="368"/>
      <c r="L15" s="368"/>
      <c r="M15" s="368"/>
      <c r="N15" s="368"/>
      <c r="O15" s="368"/>
      <c r="P15" s="368"/>
      <c r="Q15" s="368"/>
      <c r="R15" s="368"/>
      <c r="S15" s="369"/>
      <c r="T15" s="368"/>
      <c r="U15" s="368"/>
      <c r="V15" s="368"/>
      <c r="W15" s="370" t="s">
        <v>50</v>
      </c>
      <c r="X15" s="371" t="s">
        <v>51</v>
      </c>
      <c r="Y15" s="364"/>
      <c r="Z15" s="365" t="s">
        <v>52</v>
      </c>
      <c r="AA15" s="369" t="s">
        <v>53</v>
      </c>
      <c r="AB15" s="369" t="s">
        <v>54</v>
      </c>
      <c r="AC15" s="369" t="s">
        <v>55</v>
      </c>
      <c r="AD15" s="372" t="s">
        <v>56</v>
      </c>
      <c r="AE15" s="353"/>
      <c r="AF15" s="365" t="s">
        <v>57</v>
      </c>
      <c r="AG15" s="372" t="s">
        <v>133</v>
      </c>
      <c r="AH15" s="353"/>
      <c r="AI15" s="308"/>
      <c r="AJ15" s="353"/>
    </row>
    <row r="16" spans="1:36" ht="99.75" customHeight="1">
      <c r="A16" s="373">
        <v>1</v>
      </c>
      <c r="B16" s="374" t="s">
        <v>236</v>
      </c>
      <c r="C16" s="374" t="s">
        <v>237</v>
      </c>
      <c r="D16" s="388" t="s">
        <v>238</v>
      </c>
      <c r="E16" s="375" t="s">
        <v>99</v>
      </c>
      <c r="F16" s="376" t="s">
        <v>100</v>
      </c>
      <c r="G16" s="376" t="str">
        <f>+CONCATENATE(E16," - ",F16)</f>
        <v>MUY BAJA - MODERADO</v>
      </c>
      <c r="H16" s="377" t="str">
        <f>+VLOOKUP(G16,[6]Datos!D3:E17,2,FALSE)</f>
        <v>MODERADO</v>
      </c>
      <c r="I16" s="550" t="s">
        <v>239</v>
      </c>
      <c r="J16" s="379" t="s">
        <v>65</v>
      </c>
      <c r="K16" s="380" t="s">
        <v>66</v>
      </c>
      <c r="L16" s="381">
        <f>IF(K16="ASIGNADO",15,IF(K16="NO ASIGNADO",0,""))</f>
        <v>15</v>
      </c>
      <c r="M16" s="382">
        <f>SUM(L16:L22)</f>
        <v>100</v>
      </c>
      <c r="N16" s="383" t="s">
        <v>139</v>
      </c>
      <c r="O16" s="384">
        <f>IF(O19="DÉBIL",0,IF(O19="MODERADO",50,IF(O19="FUERTE",100,"")))</f>
        <v>100</v>
      </c>
      <c r="P16" s="385" t="str">
        <f>IF(AND(M19="FUERTE",N16="FUERTE (SIEMPRE SE EJECUTA)"),"NO","SÍ")</f>
        <v>NO</v>
      </c>
      <c r="Q16" s="386" t="s">
        <v>68</v>
      </c>
      <c r="R16" s="386" t="str">
        <f>IF(AND(E16="MUY BAJA",Q19=2),"MUY BAJA",IF(AND(E16="BAJA",Q19=2),"MUY BAJA",IF(AND(E16="MEDIA",Q19=2),"MUY BAJA",IF(AND(E16="ALTA",Q19=2),"BAJA",IF(AND(E16="MUY ALTA",Q19=2),"MEDIA",IF(AND(E16="MUY BAJA",Q19=1),"MUY BAJA",IF(AND(E16="BAJA",Q19=1),"MUY BAJA",IF(AND(E16="MEDIA",Q19=1),"BAJA",IF(AND(E16="ALTA",Q19=1),"MEDIA",IF(AND(E16="MUY ALTA",Q19=1),"ALTA",E16))))))))))</f>
        <v>MUY BAJA</v>
      </c>
      <c r="S16" s="376" t="str">
        <f>+CONCATENATE(R16," - ",F16)</f>
        <v>MUY BAJA - MODERADO</v>
      </c>
      <c r="T16" s="377" t="str">
        <f>+VLOOKUP(S16,[6]Datos!$D$3:$E$17,2,FALSE)</f>
        <v>MODERADO</v>
      </c>
      <c r="U16" s="376" t="s">
        <v>69</v>
      </c>
      <c r="V16" s="551" t="s">
        <v>240</v>
      </c>
      <c r="W16" s="550" t="s">
        <v>241</v>
      </c>
      <c r="X16" s="552" t="s">
        <v>242</v>
      </c>
      <c r="Y16" s="389"/>
      <c r="Z16" s="553">
        <v>45656</v>
      </c>
      <c r="AA16" s="554" t="s">
        <v>243</v>
      </c>
      <c r="AB16" s="554" t="s">
        <v>244</v>
      </c>
      <c r="AC16" s="555" t="s">
        <v>245</v>
      </c>
      <c r="AD16" s="556" t="s">
        <v>246</v>
      </c>
      <c r="AE16" s="308"/>
      <c r="AF16" s="557" t="s">
        <v>247</v>
      </c>
      <c r="AG16" s="558" t="s">
        <v>248</v>
      </c>
      <c r="AH16" s="308"/>
      <c r="AI16" s="308"/>
      <c r="AJ16" s="308"/>
    </row>
    <row r="17" spans="1:36" ht="99.75" customHeight="1">
      <c r="A17" s="559"/>
      <c r="B17" s="355"/>
      <c r="C17" s="355"/>
      <c r="D17" s="356"/>
      <c r="E17" s="354"/>
      <c r="F17" s="355"/>
      <c r="G17" s="355"/>
      <c r="H17" s="355"/>
      <c r="I17" s="355"/>
      <c r="J17" s="394" t="s">
        <v>79</v>
      </c>
      <c r="K17" s="395" t="s">
        <v>80</v>
      </c>
      <c r="L17" s="396">
        <f>IF(K17="ADECUADO",15,IF(K17="INADECUADO",0,""))</f>
        <v>15</v>
      </c>
      <c r="M17" s="397"/>
      <c r="N17" s="355"/>
      <c r="O17" s="355"/>
      <c r="P17" s="355"/>
      <c r="Q17" s="368"/>
      <c r="R17" s="355"/>
      <c r="S17" s="355"/>
      <c r="T17" s="355"/>
      <c r="U17" s="355"/>
      <c r="V17" s="356"/>
      <c r="W17" s="355"/>
      <c r="X17" s="356"/>
      <c r="Y17" s="389"/>
      <c r="Z17" s="560"/>
      <c r="AA17" s="561"/>
      <c r="AB17" s="561"/>
      <c r="AC17" s="555"/>
      <c r="AD17" s="556"/>
      <c r="AE17" s="308"/>
      <c r="AF17" s="354"/>
      <c r="AG17" s="354"/>
      <c r="AH17" s="308"/>
      <c r="AI17" s="308"/>
      <c r="AJ17" s="308"/>
    </row>
    <row r="18" spans="1:36" ht="99.75" customHeight="1">
      <c r="A18" s="559"/>
      <c r="B18" s="355"/>
      <c r="C18" s="355"/>
      <c r="D18" s="356"/>
      <c r="E18" s="354"/>
      <c r="F18" s="355"/>
      <c r="G18" s="355"/>
      <c r="H18" s="355"/>
      <c r="I18" s="355"/>
      <c r="J18" s="399" t="s">
        <v>81</v>
      </c>
      <c r="K18" s="395" t="s">
        <v>82</v>
      </c>
      <c r="L18" s="396">
        <f>IF(K18="OPORTUNA",15,IF(K18="INOPORTUNA",0,""))</f>
        <v>15</v>
      </c>
      <c r="M18" s="397"/>
      <c r="N18" s="355"/>
      <c r="O18" s="368"/>
      <c r="P18" s="355"/>
      <c r="Q18" s="400" t="s">
        <v>83</v>
      </c>
      <c r="R18" s="355"/>
      <c r="S18" s="355"/>
      <c r="T18" s="355"/>
      <c r="U18" s="355"/>
      <c r="V18" s="356"/>
      <c r="W18" s="355"/>
      <c r="X18" s="356"/>
      <c r="Y18" s="389"/>
      <c r="Z18" s="560"/>
      <c r="AA18" s="561"/>
      <c r="AB18" s="561"/>
      <c r="AC18" s="555"/>
      <c r="AD18" s="556"/>
      <c r="AE18" s="308"/>
      <c r="AF18" s="354"/>
      <c r="AG18" s="354"/>
      <c r="AH18" s="308"/>
      <c r="AI18" s="308"/>
      <c r="AJ18" s="308"/>
    </row>
    <row r="19" spans="1:36" ht="99.75" customHeight="1">
      <c r="A19" s="559"/>
      <c r="B19" s="355"/>
      <c r="C19" s="355"/>
      <c r="D19" s="356"/>
      <c r="E19" s="354"/>
      <c r="F19" s="355"/>
      <c r="G19" s="355"/>
      <c r="H19" s="355"/>
      <c r="I19" s="355"/>
      <c r="J19" s="394" t="s">
        <v>84</v>
      </c>
      <c r="K19" s="395" t="s">
        <v>85</v>
      </c>
      <c r="L19" s="396">
        <f>IF(K19="PREVENIR",15,IF(K19="DETECTAR",10,IF(K19="NO ES UN CONTROL",0,"")))</f>
        <v>15</v>
      </c>
      <c r="M19" s="401" t="str">
        <f>IF(M16&lt;86,"DÉBIL",IF(M16&lt;96,"MODERADO",IF(M16&lt;101,"FUERTE","")))</f>
        <v>FUERTE</v>
      </c>
      <c r="N19" s="355"/>
      <c r="O19" s="402" t="str">
        <f>IF(AND(M19="FUERTE",N16="FUERTE (SIEMPRE SE EJECUTA)"),"FUERTE",IF(OR(M19="DÉBIL",N16="DÉBIL (NO SE EJECUTA)"),"DÉBIL",IF(OR(M19="MODERADO",N16="MODERADO (ALGUNAS VECES)"),"MODERADO")))</f>
        <v>FUERTE</v>
      </c>
      <c r="P19" s="355"/>
      <c r="Q19" s="403">
        <f>IF(AND($O$19="FUERTE",$Q$16="DIRECTAMENTE"),2,IF(AND($O$19="FUERTE",$Q$16="DIRECTAMENTE"),2,IF(AND($O$19="FUERTE",$Q$16="DIRECTAMENTE"),2,IF(AND($O$19="FUERTE",$Q$16="NO DISMINUYE"),0,IF(AND($O$19="MODERADO",$Q$16="DIRECTAMENTE"),1,IF(AND($O$19="MODERADO",$Q$16="DIRECTAMENTE"),1,IF(AND($O$19="MODERADO",$Q$16="DIRECTAMENTE"),1,IF(AND($O$19="MODERADO",$Q$16="NO DISMINUYE"),0,"N/A"))))))))</f>
        <v>2</v>
      </c>
      <c r="R19" s="355"/>
      <c r="S19" s="355"/>
      <c r="T19" s="355"/>
      <c r="U19" s="355"/>
      <c r="V19" s="404" t="s">
        <v>86</v>
      </c>
      <c r="W19" s="355"/>
      <c r="X19" s="404" t="s">
        <v>87</v>
      </c>
      <c r="Y19" s="405"/>
      <c r="Z19" s="560"/>
      <c r="AA19" s="561"/>
      <c r="AB19" s="561"/>
      <c r="AC19" s="555"/>
      <c r="AD19" s="556"/>
      <c r="AE19" s="308"/>
      <c r="AF19" s="354"/>
      <c r="AG19" s="354"/>
      <c r="AH19" s="308"/>
      <c r="AI19" s="308"/>
      <c r="AJ19" s="308"/>
    </row>
    <row r="20" spans="1:36" ht="99.75" customHeight="1">
      <c r="A20" s="559"/>
      <c r="B20" s="355"/>
      <c r="C20" s="355"/>
      <c r="D20" s="356"/>
      <c r="E20" s="354"/>
      <c r="F20" s="355"/>
      <c r="G20" s="355"/>
      <c r="H20" s="355"/>
      <c r="I20" s="355"/>
      <c r="J20" s="394" t="s">
        <v>88</v>
      </c>
      <c r="K20" s="395" t="s">
        <v>89</v>
      </c>
      <c r="L20" s="396">
        <f>IF(K20="CONFIABLE",15,IF(K20="NO CONFIABLE",0,""))</f>
        <v>15</v>
      </c>
      <c r="M20" s="397"/>
      <c r="N20" s="355"/>
      <c r="O20" s="355"/>
      <c r="P20" s="355"/>
      <c r="Q20" s="355"/>
      <c r="R20" s="355"/>
      <c r="S20" s="355"/>
      <c r="T20" s="355"/>
      <c r="U20" s="355"/>
      <c r="V20" s="406"/>
      <c r="W20" s="355"/>
      <c r="X20" s="406"/>
      <c r="Y20" s="405"/>
      <c r="Z20" s="560"/>
      <c r="AA20" s="561"/>
      <c r="AB20" s="561"/>
      <c r="AC20" s="555"/>
      <c r="AD20" s="556"/>
      <c r="AE20" s="308"/>
      <c r="AF20" s="354"/>
      <c r="AG20" s="354"/>
      <c r="AH20" s="308"/>
      <c r="AI20" s="308"/>
      <c r="AJ20" s="308"/>
    </row>
    <row r="21" spans="1:36" ht="99.75" customHeight="1">
      <c r="A21" s="559"/>
      <c r="B21" s="355"/>
      <c r="C21" s="355"/>
      <c r="D21" s="356"/>
      <c r="E21" s="354"/>
      <c r="F21" s="355"/>
      <c r="G21" s="355"/>
      <c r="H21" s="355"/>
      <c r="I21" s="355"/>
      <c r="J21" s="394" t="s">
        <v>90</v>
      </c>
      <c r="K21" s="395" t="s">
        <v>91</v>
      </c>
      <c r="L21" s="396">
        <f>IF(K21="SE INVESTIGAN Y SE RESUELVEN OPORTUNAMENTE",15,IF(K21="NO SE INVESTIGAN Y SE RESUELVEN OPORTUNAMENTE",0,""))</f>
        <v>15</v>
      </c>
      <c r="M21" s="397"/>
      <c r="N21" s="355"/>
      <c r="O21" s="355"/>
      <c r="P21" s="355"/>
      <c r="Q21" s="355"/>
      <c r="R21" s="355"/>
      <c r="S21" s="355"/>
      <c r="T21" s="355"/>
      <c r="U21" s="355"/>
      <c r="V21" s="562"/>
      <c r="W21" s="355"/>
      <c r="X21" s="563" t="s">
        <v>249</v>
      </c>
      <c r="Y21" s="389"/>
      <c r="Z21" s="560"/>
      <c r="AA21" s="561"/>
      <c r="AB21" s="561"/>
      <c r="AC21" s="555"/>
      <c r="AD21" s="556"/>
      <c r="AE21" s="308"/>
      <c r="AF21" s="354"/>
      <c r="AG21" s="354"/>
      <c r="AH21" s="308"/>
      <c r="AI21" s="308"/>
      <c r="AJ21" s="308"/>
    </row>
    <row r="22" spans="1:36" ht="99.75" customHeight="1" thickBot="1">
      <c r="A22" s="564"/>
      <c r="B22" s="409"/>
      <c r="C22" s="409"/>
      <c r="D22" s="414"/>
      <c r="E22" s="408"/>
      <c r="F22" s="409"/>
      <c r="G22" s="409"/>
      <c r="H22" s="409"/>
      <c r="I22" s="409"/>
      <c r="J22" s="410" t="s">
        <v>94</v>
      </c>
      <c r="K22" s="411" t="s">
        <v>95</v>
      </c>
      <c r="L22" s="412">
        <f>IF(K22="COMPLETA",10,IF(K22="INCOMPLETA",5,IF(K22="NO EXISTE",0,"")))</f>
        <v>10</v>
      </c>
      <c r="M22" s="413"/>
      <c r="N22" s="409"/>
      <c r="O22" s="409"/>
      <c r="P22" s="409"/>
      <c r="Q22" s="409"/>
      <c r="R22" s="409"/>
      <c r="S22" s="409"/>
      <c r="T22" s="409"/>
      <c r="U22" s="409"/>
      <c r="V22" s="414"/>
      <c r="W22" s="409"/>
      <c r="X22" s="414"/>
      <c r="Y22" s="389"/>
      <c r="Z22" s="565"/>
      <c r="AA22" s="566"/>
      <c r="AB22" s="566"/>
      <c r="AC22" s="567"/>
      <c r="AD22" s="568"/>
      <c r="AE22" s="308"/>
      <c r="AF22" s="408"/>
      <c r="AG22" s="408"/>
      <c r="AH22" s="308"/>
      <c r="AI22" s="308"/>
      <c r="AJ22" s="308"/>
    </row>
    <row r="23" spans="1:36" ht="129.75" customHeight="1">
      <c r="A23" s="373">
        <v>2</v>
      </c>
      <c r="B23" s="374" t="s">
        <v>250</v>
      </c>
      <c r="C23" s="374" t="s">
        <v>251</v>
      </c>
      <c r="D23" s="387" t="s">
        <v>252</v>
      </c>
      <c r="E23" s="375" t="s">
        <v>99</v>
      </c>
      <c r="F23" s="376" t="s">
        <v>63</v>
      </c>
      <c r="G23" s="376" t="str">
        <f>+CONCATENATE(E23," - ",F23)</f>
        <v>MUY BAJA - MAYOR</v>
      </c>
      <c r="H23" s="377" t="s">
        <v>114</v>
      </c>
      <c r="I23" s="378" t="s">
        <v>253</v>
      </c>
      <c r="J23" s="379" t="s">
        <v>65</v>
      </c>
      <c r="K23" s="380" t="s">
        <v>66</v>
      </c>
      <c r="L23" s="381">
        <f>IF(K23="ASIGNADO",15,IF(K23="NO ASIGNADO",0,""))</f>
        <v>15</v>
      </c>
      <c r="M23" s="382">
        <f>SUM(L23:L29)</f>
        <v>100</v>
      </c>
      <c r="N23" s="383" t="s">
        <v>139</v>
      </c>
      <c r="O23" s="384">
        <f>IF(O26="DÉBIL",0,IF(O26="MODERADO",50,IF(O26="FUERTE",100,"")))</f>
        <v>100</v>
      </c>
      <c r="P23" s="385" t="str">
        <f>IF(AND(M26="FUERTE",N23="FUERTE (SIEMPRE SE EJECUTA)"),"NO","SÍ")</f>
        <v>NO</v>
      </c>
      <c r="Q23" s="386" t="s">
        <v>68</v>
      </c>
      <c r="R23" s="386" t="str">
        <f>IF(AND(E23="MUY BAJA",Q26=2),"MUY BAJA",IF(AND(E23="BAJA",Q26=2),"MUY BAJA",IF(AND(E23="MEDIA",Q26=2),"MUY BAJA",IF(AND(E23="ALTA",Q26=2),"BAJA",IF(AND(E23="MUY ALTA",Q26=2),"MEDIA",IF(AND(E23="MUY BAJA",Q26=1),"MUY BAJA",IF(AND(E23="BAJA",Q26=1),"MUY BAJA",IF(AND(E23="MEDIA",Q26=1),"BAJA",IF(AND(E23="ALTA",Q26=1),"MEDIA",IF(AND(E23="MUY ALTA",Q26=1),"ALTA",E23))))))))))</f>
        <v>MUY BAJA</v>
      </c>
      <c r="S23" s="376" t="str">
        <f>+CONCATENATE(R23," - ",F23)</f>
        <v>MUY BAJA - MAYOR</v>
      </c>
      <c r="T23" s="377" t="str">
        <f>+VLOOKUP(S23,[6]Datos!$D$3:$E$17,2,FALSE)</f>
        <v>ALTO</v>
      </c>
      <c r="U23" s="376" t="s">
        <v>69</v>
      </c>
      <c r="V23" s="387" t="s">
        <v>254</v>
      </c>
      <c r="W23" s="374" t="s">
        <v>255</v>
      </c>
      <c r="X23" s="552" t="s">
        <v>242</v>
      </c>
      <c r="Y23" s="389"/>
      <c r="Z23" s="553">
        <v>45656</v>
      </c>
      <c r="AA23" s="569" t="s">
        <v>256</v>
      </c>
      <c r="AB23" s="569" t="s">
        <v>257</v>
      </c>
      <c r="AC23" s="570" t="s">
        <v>245</v>
      </c>
      <c r="AD23" s="571" t="s">
        <v>258</v>
      </c>
      <c r="AE23" s="308"/>
      <c r="AF23" s="557" t="s">
        <v>259</v>
      </c>
      <c r="AG23" s="558" t="s">
        <v>260</v>
      </c>
    </row>
    <row r="24" spans="1:36" ht="42.75" customHeight="1">
      <c r="A24" s="354"/>
      <c r="B24" s="355"/>
      <c r="C24" s="355"/>
      <c r="D24" s="356"/>
      <c r="E24" s="354"/>
      <c r="F24" s="355"/>
      <c r="G24" s="355"/>
      <c r="H24" s="355"/>
      <c r="I24" s="355"/>
      <c r="J24" s="394" t="s">
        <v>79</v>
      </c>
      <c r="K24" s="395" t="s">
        <v>80</v>
      </c>
      <c r="L24" s="396">
        <f>IF(K24="ADECUADO",15,IF(K24="INADECUADO",0,""))</f>
        <v>15</v>
      </c>
      <c r="M24" s="397"/>
      <c r="N24" s="355"/>
      <c r="O24" s="355"/>
      <c r="P24" s="355"/>
      <c r="Q24" s="368"/>
      <c r="R24" s="355"/>
      <c r="S24" s="355"/>
      <c r="T24" s="355"/>
      <c r="U24" s="355"/>
      <c r="V24" s="356"/>
      <c r="W24" s="355"/>
      <c r="X24" s="356"/>
      <c r="Y24" s="389"/>
      <c r="Z24" s="560"/>
      <c r="AA24" s="572"/>
      <c r="AB24" s="573"/>
      <c r="AC24" s="570"/>
      <c r="AD24" s="571"/>
      <c r="AE24" s="308"/>
      <c r="AF24" s="574"/>
      <c r="AG24" s="354"/>
    </row>
    <row r="25" spans="1:36" ht="42.75" customHeight="1">
      <c r="A25" s="354"/>
      <c r="B25" s="355"/>
      <c r="C25" s="355"/>
      <c r="D25" s="356"/>
      <c r="E25" s="354"/>
      <c r="F25" s="355"/>
      <c r="G25" s="355"/>
      <c r="H25" s="355"/>
      <c r="I25" s="355"/>
      <c r="J25" s="399" t="s">
        <v>81</v>
      </c>
      <c r="K25" s="395" t="s">
        <v>82</v>
      </c>
      <c r="L25" s="396">
        <f>IF(K25="OPORTUNA",15,IF(K25="INOPORTUNA",0,""))</f>
        <v>15</v>
      </c>
      <c r="M25" s="397"/>
      <c r="N25" s="355"/>
      <c r="O25" s="368"/>
      <c r="P25" s="355"/>
      <c r="Q25" s="400" t="s">
        <v>83</v>
      </c>
      <c r="R25" s="355"/>
      <c r="S25" s="355"/>
      <c r="T25" s="355"/>
      <c r="U25" s="355"/>
      <c r="V25" s="356"/>
      <c r="W25" s="355"/>
      <c r="X25" s="356"/>
      <c r="Y25" s="389"/>
      <c r="Z25" s="560"/>
      <c r="AA25" s="572"/>
      <c r="AB25" s="573"/>
      <c r="AC25" s="570"/>
      <c r="AD25" s="571"/>
      <c r="AE25" s="308"/>
      <c r="AF25" s="574"/>
      <c r="AG25" s="354"/>
    </row>
    <row r="26" spans="1:36" ht="42.75" customHeight="1">
      <c r="A26" s="354"/>
      <c r="B26" s="355"/>
      <c r="C26" s="355"/>
      <c r="D26" s="356"/>
      <c r="E26" s="354"/>
      <c r="F26" s="355"/>
      <c r="G26" s="355"/>
      <c r="H26" s="355"/>
      <c r="I26" s="355"/>
      <c r="J26" s="394" t="s">
        <v>84</v>
      </c>
      <c r="K26" s="395" t="s">
        <v>85</v>
      </c>
      <c r="L26" s="396">
        <f>IF(K26="PREVENIR",15,IF(K26="DETECTAR",10,IF(K26="NO ES UN CONTROL",0,"")))</f>
        <v>15</v>
      </c>
      <c r="M26" s="401" t="str">
        <f>IF(M23&lt;86,"DÉBIL",IF(M23&lt;96,"MODERADO",IF(M23&lt;101,"FUERTE","")))</f>
        <v>FUERTE</v>
      </c>
      <c r="N26" s="355"/>
      <c r="O26" s="402" t="str">
        <f>IF(AND(M26="FUERTE",N23="FUERTE (SIEMPRE SE EJECUTA)"),"FUERTE",IF(OR(M26="DÉBIL",N23="DÉBIL (NO SE EJECUTA)"),"DÉBIL",IF(OR(M26="MODERADO",N23="MODERADO (ALGUNAS VECES)"),"MODERADO")))</f>
        <v>FUERTE</v>
      </c>
      <c r="P26" s="355"/>
      <c r="Q26" s="403">
        <f>IF(AND($O$19="FUERTE",$Q$16="DIRECTAMENTE"),2,IF(AND($O$19="FUERTE",$Q$16="DIRECTAMENTE"),2,IF(AND($O$19="FUERTE",$Q$16="DIRECTAMENTE"),2,IF(AND($O$19="FUERTE",$Q$16="NO DISMINUYE"),0,IF(AND($O$19="MODERADO",$Q$16="DIRECTAMENTE"),1,IF(AND($O$19="MODERADO",$Q$16="DIRECTAMENTE"),1,IF(AND($O$19="MODERADO",$Q$16="DIRECTAMENTE"),1,IF(AND($O$19="MODERADO",$Q$16="NO DISMINUYE"),0,"N/A"))))))))</f>
        <v>2</v>
      </c>
      <c r="R26" s="355"/>
      <c r="S26" s="355"/>
      <c r="T26" s="355"/>
      <c r="U26" s="355"/>
      <c r="V26" s="404" t="s">
        <v>86</v>
      </c>
      <c r="W26" s="355"/>
      <c r="X26" s="404" t="s">
        <v>87</v>
      </c>
      <c r="Y26" s="405"/>
      <c r="Z26" s="560"/>
      <c r="AA26" s="572"/>
      <c r="AB26" s="573"/>
      <c r="AC26" s="570"/>
      <c r="AD26" s="571"/>
      <c r="AE26" s="308"/>
      <c r="AF26" s="574"/>
      <c r="AG26" s="354"/>
    </row>
    <row r="27" spans="1:36" ht="42.75" customHeight="1">
      <c r="A27" s="354"/>
      <c r="B27" s="355"/>
      <c r="C27" s="355"/>
      <c r="D27" s="356"/>
      <c r="E27" s="354"/>
      <c r="F27" s="355"/>
      <c r="G27" s="355"/>
      <c r="H27" s="355"/>
      <c r="I27" s="355"/>
      <c r="J27" s="394" t="s">
        <v>88</v>
      </c>
      <c r="K27" s="395" t="s">
        <v>89</v>
      </c>
      <c r="L27" s="396">
        <f>IF(K27="CONFIABLE",15,IF(K27="NO CONFIABLE",0,""))</f>
        <v>15</v>
      </c>
      <c r="M27" s="397"/>
      <c r="N27" s="355"/>
      <c r="O27" s="355"/>
      <c r="P27" s="355"/>
      <c r="Q27" s="355"/>
      <c r="R27" s="355"/>
      <c r="S27" s="355"/>
      <c r="T27" s="355"/>
      <c r="U27" s="355"/>
      <c r="V27" s="406"/>
      <c r="W27" s="355"/>
      <c r="X27" s="406"/>
      <c r="Y27" s="405"/>
      <c r="Z27" s="560"/>
      <c r="AA27" s="572"/>
      <c r="AB27" s="573"/>
      <c r="AC27" s="570"/>
      <c r="AD27" s="571"/>
      <c r="AE27" s="308"/>
      <c r="AF27" s="574"/>
      <c r="AG27" s="354"/>
    </row>
    <row r="28" spans="1:36" ht="42.75" customHeight="1">
      <c r="A28" s="354"/>
      <c r="B28" s="355"/>
      <c r="C28" s="355"/>
      <c r="D28" s="356"/>
      <c r="E28" s="354"/>
      <c r="F28" s="355"/>
      <c r="G28" s="355"/>
      <c r="H28" s="355"/>
      <c r="I28" s="355"/>
      <c r="J28" s="394" t="s">
        <v>90</v>
      </c>
      <c r="K28" s="395" t="s">
        <v>91</v>
      </c>
      <c r="L28" s="396">
        <f>IF(K28="SE INVESTIGAN Y SE RESUELVEN OPORTUNAMENTE",15,IF(K28="NO SE INVESTIGAN Y SE RESUELVEN OPORTUNAMENTE",0,""))</f>
        <v>15</v>
      </c>
      <c r="M28" s="397"/>
      <c r="N28" s="355"/>
      <c r="O28" s="355"/>
      <c r="P28" s="355"/>
      <c r="Q28" s="355"/>
      <c r="R28" s="355"/>
      <c r="S28" s="355"/>
      <c r="T28" s="355"/>
      <c r="U28" s="355"/>
      <c r="V28" s="407" t="s">
        <v>92</v>
      </c>
      <c r="W28" s="355"/>
      <c r="X28" s="388" t="s">
        <v>261</v>
      </c>
      <c r="Y28" s="389"/>
      <c r="Z28" s="560"/>
      <c r="AA28" s="572"/>
      <c r="AB28" s="573"/>
      <c r="AC28" s="570"/>
      <c r="AD28" s="571"/>
      <c r="AE28" s="308"/>
      <c r="AF28" s="574"/>
      <c r="AG28" s="354"/>
    </row>
    <row r="29" spans="1:36" ht="42.75" customHeight="1" thickBot="1">
      <c r="A29" s="408"/>
      <c r="B29" s="409"/>
      <c r="C29" s="409"/>
      <c r="D29" s="414"/>
      <c r="E29" s="408"/>
      <c r="F29" s="409"/>
      <c r="G29" s="409"/>
      <c r="H29" s="409"/>
      <c r="I29" s="409"/>
      <c r="J29" s="410" t="s">
        <v>94</v>
      </c>
      <c r="K29" s="411" t="s">
        <v>95</v>
      </c>
      <c r="L29" s="412">
        <f>IF(K29="COMPLETA",10,IF(K29="INCOMPLETA",5,IF(K29="NO EXISTE",0,"")))</f>
        <v>10</v>
      </c>
      <c r="M29" s="413"/>
      <c r="N29" s="409"/>
      <c r="O29" s="409"/>
      <c r="P29" s="409"/>
      <c r="Q29" s="409"/>
      <c r="R29" s="409"/>
      <c r="S29" s="409"/>
      <c r="T29" s="409"/>
      <c r="U29" s="409"/>
      <c r="V29" s="414"/>
      <c r="W29" s="409"/>
      <c r="X29" s="414"/>
      <c r="Y29" s="389"/>
      <c r="Z29" s="575"/>
      <c r="AA29" s="576"/>
      <c r="AB29" s="577"/>
      <c r="AC29" s="578"/>
      <c r="AD29" s="579"/>
      <c r="AE29" s="580"/>
      <c r="AF29" s="581"/>
      <c r="AG29" s="408"/>
    </row>
    <row r="30" spans="1:36" ht="56.25" customHeight="1">
      <c r="A30" s="373">
        <v>3</v>
      </c>
      <c r="B30" s="374" t="s">
        <v>262</v>
      </c>
      <c r="C30" s="374" t="s">
        <v>263</v>
      </c>
      <c r="D30" s="374" t="s">
        <v>264</v>
      </c>
      <c r="E30" s="375" t="s">
        <v>99</v>
      </c>
      <c r="F30" s="376" t="s">
        <v>100</v>
      </c>
      <c r="G30" s="376" t="str">
        <f>+CONCATENATE(E30," - ",F30)</f>
        <v>MUY BAJA - MODERADO</v>
      </c>
      <c r="H30" s="377" t="e">
        <f>+VLOOKUP(G30,[6]Datos!D17:E31,2,FALSE)</f>
        <v>#N/A</v>
      </c>
      <c r="I30" s="374" t="s">
        <v>265</v>
      </c>
      <c r="J30" s="379" t="s">
        <v>65</v>
      </c>
      <c r="K30" s="380" t="s">
        <v>66</v>
      </c>
      <c r="L30" s="381">
        <f>IF(K30="ASIGNADO",15,IF(K30="NO ASIGNADO",0,""))</f>
        <v>15</v>
      </c>
      <c r="M30" s="382">
        <f>SUM(L30:L36)</f>
        <v>100</v>
      </c>
      <c r="N30" s="383" t="s">
        <v>139</v>
      </c>
      <c r="O30" s="384">
        <f>IF(O33="DÉBIL",0,IF(O33="MODERADO",50,IF(O33="FUERTE",100,"")))</f>
        <v>100</v>
      </c>
      <c r="P30" s="385" t="str">
        <f>IF(AND(M33="FUERTE",N30="FUERTE (SIEMPRE SE EJECUTA)"),"NO","SÍ")</f>
        <v>NO</v>
      </c>
      <c r="Q30" s="386" t="s">
        <v>68</v>
      </c>
      <c r="R30" s="386" t="str">
        <f>IF(AND(E30="MUY BAJA",Q33=2),"MUY BAJA",IF(AND(E30="BAJA",Q33=2),"MUY BAJA",IF(AND(E30="MEDIA",Q33=2),"MUY BAJA",IF(AND(E30="ALTA",Q33=2),"BAJA",IF(AND(E30="MUY ALTA",Q33=2),"MEDIA",IF(AND(E30="MUY BAJA",Q33=1),"MUY BAJA",IF(AND(E30="BAJA",Q33=1),"MUY BAJA",IF(AND(E30="MEDIA",Q33=1),"BAJA",IF(AND(E30="ALTA",Q33=1),"MEDIA",IF(AND(E30="MUY ALTA",Q33=1),"ALTA",E30))))))))))</f>
        <v>MUY BAJA</v>
      </c>
      <c r="S30" s="376" t="str">
        <f>+CONCATENATE(R30," - ",F30)</f>
        <v>MUY BAJA - MODERADO</v>
      </c>
      <c r="T30" s="377" t="e">
        <f>+VLOOKUP(S30,[6]Datos!D17:E31,2,FALSE)</f>
        <v>#N/A</v>
      </c>
      <c r="U30" s="376" t="s">
        <v>69</v>
      </c>
      <c r="V30" s="387" t="s">
        <v>266</v>
      </c>
      <c r="W30" s="374" t="s">
        <v>267</v>
      </c>
      <c r="X30" s="552" t="s">
        <v>268</v>
      </c>
      <c r="Y30" s="389"/>
      <c r="Z30" s="582">
        <v>45656</v>
      </c>
      <c r="AA30" s="583" t="s">
        <v>269</v>
      </c>
      <c r="AB30" s="583" t="s">
        <v>270</v>
      </c>
      <c r="AC30" s="570" t="s">
        <v>245</v>
      </c>
      <c r="AD30" s="571" t="s">
        <v>271</v>
      </c>
      <c r="AE30" s="308"/>
      <c r="AF30" s="557" t="s">
        <v>272</v>
      </c>
      <c r="AG30" s="584" t="s">
        <v>273</v>
      </c>
    </row>
    <row r="31" spans="1:36" ht="56.25" customHeight="1">
      <c r="A31" s="354"/>
      <c r="B31" s="355"/>
      <c r="C31" s="355"/>
      <c r="D31" s="355"/>
      <c r="E31" s="354"/>
      <c r="F31" s="355"/>
      <c r="G31" s="355"/>
      <c r="H31" s="355"/>
      <c r="I31" s="355"/>
      <c r="J31" s="394" t="s">
        <v>79</v>
      </c>
      <c r="K31" s="395" t="s">
        <v>80</v>
      </c>
      <c r="L31" s="396">
        <f>IF(K31="ADECUADO",15,IF(K31="INADECUADO",0,""))</f>
        <v>15</v>
      </c>
      <c r="M31" s="397"/>
      <c r="N31" s="355"/>
      <c r="O31" s="355"/>
      <c r="P31" s="355"/>
      <c r="Q31" s="368"/>
      <c r="R31" s="355"/>
      <c r="S31" s="355"/>
      <c r="T31" s="355"/>
      <c r="U31" s="355"/>
      <c r="V31" s="356"/>
      <c r="W31" s="355"/>
      <c r="X31" s="356"/>
      <c r="Y31" s="389"/>
      <c r="Z31" s="585"/>
      <c r="AA31" s="586"/>
      <c r="AB31" s="587"/>
      <c r="AC31" s="570"/>
      <c r="AD31" s="571"/>
      <c r="AE31" s="308"/>
      <c r="AF31" s="354"/>
      <c r="AG31" s="354"/>
    </row>
    <row r="32" spans="1:36" ht="56.25" customHeight="1">
      <c r="A32" s="354"/>
      <c r="B32" s="355"/>
      <c r="C32" s="355"/>
      <c r="D32" s="355"/>
      <c r="E32" s="354"/>
      <c r="F32" s="355"/>
      <c r="G32" s="355"/>
      <c r="H32" s="355"/>
      <c r="I32" s="355"/>
      <c r="J32" s="399" t="s">
        <v>81</v>
      </c>
      <c r="K32" s="395" t="s">
        <v>274</v>
      </c>
      <c r="L32" s="396">
        <f>IF(K32="OPORTUNA",15,IF(K32="INOPORTUNA",0,""))</f>
        <v>15</v>
      </c>
      <c r="M32" s="397"/>
      <c r="N32" s="355"/>
      <c r="O32" s="368"/>
      <c r="P32" s="355"/>
      <c r="Q32" s="400" t="s">
        <v>83</v>
      </c>
      <c r="R32" s="355"/>
      <c r="S32" s="355"/>
      <c r="T32" s="355"/>
      <c r="U32" s="355"/>
      <c r="V32" s="356"/>
      <c r="W32" s="355"/>
      <c r="X32" s="356"/>
      <c r="Y32" s="389"/>
      <c r="Z32" s="585"/>
      <c r="AA32" s="586"/>
      <c r="AB32" s="587"/>
      <c r="AC32" s="570"/>
      <c r="AD32" s="571"/>
      <c r="AE32" s="308"/>
      <c r="AF32" s="354"/>
      <c r="AG32" s="354"/>
    </row>
    <row r="33" spans="1:33" ht="56.25" customHeight="1">
      <c r="A33" s="354"/>
      <c r="B33" s="355"/>
      <c r="C33" s="355"/>
      <c r="D33" s="355"/>
      <c r="E33" s="354"/>
      <c r="F33" s="355"/>
      <c r="G33" s="355"/>
      <c r="H33" s="355"/>
      <c r="I33" s="355"/>
      <c r="J33" s="394" t="s">
        <v>84</v>
      </c>
      <c r="K33" s="395" t="s">
        <v>85</v>
      </c>
      <c r="L33" s="396">
        <f>IF(K33="PREVENIR",15,IF(K33="DETECTAR",10,IF(K33="NO ES UN CONTROL",0,"")))</f>
        <v>15</v>
      </c>
      <c r="M33" s="401" t="str">
        <f>IF(M30&lt;86,"DÉBIL",IF(M30&lt;96,"MODERADO",IF(M30&lt;101,"FUERTE","")))</f>
        <v>FUERTE</v>
      </c>
      <c r="N33" s="355"/>
      <c r="O33" s="402" t="str">
        <f>IF(AND(M33="FUERTE",N30="FUERTE (SIEMPRE SE EJECUTA)"),"FUERTE",IF(OR(M33="DÉBIL",N30="DÉBIL (NO SE EJECUTA)"),"DÉBIL",IF(OR(M33="MODERADO",N30="MODERADO (ALGUNAS VECES)"),"MODERADO")))</f>
        <v>FUERTE</v>
      </c>
      <c r="P33" s="355"/>
      <c r="Q33" s="403">
        <f>IF(AND($O$19="FUERTE",$Q$16="DIRECTAMENTE"),2,IF(AND($O$19="FUERTE",$Q$16="DIRECTAMENTE"),2,IF(AND($O$19="FUERTE",$Q$16="DIRECTAMENTE"),2,IF(AND($O$19="FUERTE",$Q$16="NO DISMINUYE"),0,IF(AND($O$19="MODERADO",$Q$16="DIRECTAMENTE"),1,IF(AND($O$19="MODERADO",$Q$16="DIRECTAMENTE"),1,IF(AND($O$19="MODERADO",$Q$16="DIRECTAMENTE"),1,IF(AND($O$19="MODERADO",$Q$16="NO DISMINUYE"),0,"N/A"))))))))</f>
        <v>2</v>
      </c>
      <c r="R33" s="355"/>
      <c r="S33" s="355"/>
      <c r="T33" s="355"/>
      <c r="U33" s="355"/>
      <c r="V33" s="404" t="s">
        <v>86</v>
      </c>
      <c r="W33" s="355"/>
      <c r="X33" s="404" t="s">
        <v>87</v>
      </c>
      <c r="Y33" s="405"/>
      <c r="Z33" s="585"/>
      <c r="AA33" s="586"/>
      <c r="AB33" s="587"/>
      <c r="AC33" s="570"/>
      <c r="AD33" s="571"/>
      <c r="AE33" s="308"/>
      <c r="AF33" s="354"/>
      <c r="AG33" s="354"/>
    </row>
    <row r="34" spans="1:33" ht="56.25" customHeight="1">
      <c r="A34" s="354"/>
      <c r="B34" s="355"/>
      <c r="C34" s="355"/>
      <c r="D34" s="355"/>
      <c r="E34" s="354"/>
      <c r="F34" s="355"/>
      <c r="G34" s="355"/>
      <c r="H34" s="355"/>
      <c r="I34" s="355"/>
      <c r="J34" s="394" t="s">
        <v>88</v>
      </c>
      <c r="K34" s="395" t="s">
        <v>89</v>
      </c>
      <c r="L34" s="396">
        <f>IF(K34="CONFIABLE",15,IF(K34="NO CONFIABLE",0,""))</f>
        <v>15</v>
      </c>
      <c r="M34" s="397"/>
      <c r="N34" s="355"/>
      <c r="O34" s="355"/>
      <c r="P34" s="355"/>
      <c r="Q34" s="355"/>
      <c r="R34" s="355"/>
      <c r="S34" s="355"/>
      <c r="T34" s="355"/>
      <c r="U34" s="355"/>
      <c r="V34" s="406"/>
      <c r="W34" s="355"/>
      <c r="X34" s="406"/>
      <c r="Y34" s="405"/>
      <c r="Z34" s="585"/>
      <c r="AA34" s="586"/>
      <c r="AB34" s="587"/>
      <c r="AC34" s="570"/>
      <c r="AD34" s="571"/>
      <c r="AE34" s="308"/>
      <c r="AF34" s="354"/>
      <c r="AG34" s="354"/>
    </row>
    <row r="35" spans="1:33" ht="56.25" customHeight="1">
      <c r="A35" s="354"/>
      <c r="B35" s="355"/>
      <c r="C35" s="355"/>
      <c r="D35" s="355"/>
      <c r="E35" s="354"/>
      <c r="F35" s="355"/>
      <c r="G35" s="355"/>
      <c r="H35" s="355"/>
      <c r="I35" s="355"/>
      <c r="J35" s="394" t="s">
        <v>90</v>
      </c>
      <c r="K35" s="395" t="s">
        <v>275</v>
      </c>
      <c r="L35" s="396">
        <v>15</v>
      </c>
      <c r="M35" s="397"/>
      <c r="N35" s="355"/>
      <c r="O35" s="355"/>
      <c r="P35" s="355"/>
      <c r="Q35" s="355"/>
      <c r="R35" s="355"/>
      <c r="S35" s="355"/>
      <c r="T35" s="355"/>
      <c r="U35" s="355"/>
      <c r="V35" s="562"/>
      <c r="W35" s="355"/>
      <c r="X35" s="388" t="s">
        <v>276</v>
      </c>
      <c r="Y35" s="389"/>
      <c r="Z35" s="585"/>
      <c r="AA35" s="586"/>
      <c r="AB35" s="587"/>
      <c r="AC35" s="570"/>
      <c r="AD35" s="571"/>
      <c r="AE35" s="308"/>
      <c r="AF35" s="354"/>
      <c r="AG35" s="354"/>
    </row>
    <row r="36" spans="1:33" ht="56.25" customHeight="1" thickBot="1">
      <c r="A36" s="408"/>
      <c r="B36" s="409"/>
      <c r="C36" s="409"/>
      <c r="D36" s="409"/>
      <c r="E36" s="408"/>
      <c r="F36" s="409"/>
      <c r="G36" s="409"/>
      <c r="H36" s="409"/>
      <c r="I36" s="409"/>
      <c r="J36" s="410" t="s">
        <v>94</v>
      </c>
      <c r="K36" s="411" t="s">
        <v>95</v>
      </c>
      <c r="L36" s="412">
        <f>IF(K36="COMPLETA",10,IF(K36="INCOMPLETA",5,IF(K36="NO EXISTE",0,"")))</f>
        <v>10</v>
      </c>
      <c r="M36" s="413"/>
      <c r="N36" s="409"/>
      <c r="O36" s="409"/>
      <c r="P36" s="409"/>
      <c r="Q36" s="409"/>
      <c r="R36" s="409"/>
      <c r="S36" s="409"/>
      <c r="T36" s="409"/>
      <c r="U36" s="409"/>
      <c r="V36" s="414"/>
      <c r="W36" s="409"/>
      <c r="X36" s="414"/>
      <c r="Y36" s="389"/>
      <c r="Z36" s="588"/>
      <c r="AA36" s="589"/>
      <c r="AB36" s="590"/>
      <c r="AC36" s="578"/>
      <c r="AD36" s="579"/>
      <c r="AE36" s="308"/>
      <c r="AF36" s="408"/>
      <c r="AG36" s="408"/>
    </row>
    <row r="37" spans="1:33" ht="15.75" customHeight="1"/>
    <row r="38" spans="1:33" ht="15.75" customHeight="1"/>
    <row r="39" spans="1:33" ht="15.75" customHeight="1"/>
    <row r="40" spans="1:33" ht="15.75" customHeight="1"/>
    <row r="41" spans="1:33" ht="15.75" customHeight="1"/>
    <row r="42" spans="1:33" ht="15.75" customHeight="1"/>
    <row r="43" spans="1:33" ht="15.75" customHeight="1"/>
    <row r="44" spans="1:33" ht="15.75" customHeight="1"/>
    <row r="45" spans="1:33" ht="15.75" customHeight="1"/>
    <row r="46" spans="1:33" ht="15.75" customHeight="1"/>
    <row r="47" spans="1:33" ht="15.75" customHeight="1"/>
    <row r="48" spans="1:3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2">
    <mergeCell ref="AC30:AC36"/>
    <mergeCell ref="AD30:AD36"/>
    <mergeCell ref="AF30:AF36"/>
    <mergeCell ref="AG30:AG36"/>
    <mergeCell ref="M33:M36"/>
    <mergeCell ref="O33:O36"/>
    <mergeCell ref="Q33:Q36"/>
    <mergeCell ref="V33:V34"/>
    <mergeCell ref="X33:X34"/>
    <mergeCell ref="V35:V36"/>
    <mergeCell ref="V30:V32"/>
    <mergeCell ref="W30:W36"/>
    <mergeCell ref="X30:X32"/>
    <mergeCell ref="Z30:Z36"/>
    <mergeCell ref="AA30:AA36"/>
    <mergeCell ref="AB30:AB36"/>
    <mergeCell ref="X35:X36"/>
    <mergeCell ref="P30:P36"/>
    <mergeCell ref="Q30:Q31"/>
    <mergeCell ref="R30:R36"/>
    <mergeCell ref="S30:S36"/>
    <mergeCell ref="T30:T36"/>
    <mergeCell ref="U30:U36"/>
    <mergeCell ref="G30:G36"/>
    <mergeCell ref="H30:H36"/>
    <mergeCell ref="I30:I36"/>
    <mergeCell ref="M30:M32"/>
    <mergeCell ref="N30:N36"/>
    <mergeCell ref="O30:O32"/>
    <mergeCell ref="A30:A36"/>
    <mergeCell ref="B30:B36"/>
    <mergeCell ref="C30:C36"/>
    <mergeCell ref="D30:D36"/>
    <mergeCell ref="E30:E36"/>
    <mergeCell ref="F30:F36"/>
    <mergeCell ref="AC23:AC29"/>
    <mergeCell ref="AD23:AD29"/>
    <mergeCell ref="AF23:AF29"/>
    <mergeCell ref="AG23:AG29"/>
    <mergeCell ref="M26:M29"/>
    <mergeCell ref="O26:O29"/>
    <mergeCell ref="Q26:Q29"/>
    <mergeCell ref="V26:V27"/>
    <mergeCell ref="X26:X27"/>
    <mergeCell ref="V28:V29"/>
    <mergeCell ref="V23:V25"/>
    <mergeCell ref="W23:W29"/>
    <mergeCell ref="X23:X25"/>
    <mergeCell ref="Z23:Z29"/>
    <mergeCell ref="AA23:AA29"/>
    <mergeCell ref="AB23:AB29"/>
    <mergeCell ref="X28:X29"/>
    <mergeCell ref="P23:P29"/>
    <mergeCell ref="Q23:Q24"/>
    <mergeCell ref="R23:R29"/>
    <mergeCell ref="S23:S29"/>
    <mergeCell ref="T23:T29"/>
    <mergeCell ref="U23:U29"/>
    <mergeCell ref="G23:G29"/>
    <mergeCell ref="H23:H29"/>
    <mergeCell ref="I23:I29"/>
    <mergeCell ref="M23:M25"/>
    <mergeCell ref="N23:N29"/>
    <mergeCell ref="O23:O25"/>
    <mergeCell ref="A23:A29"/>
    <mergeCell ref="B23:B29"/>
    <mergeCell ref="C23:C29"/>
    <mergeCell ref="D23:D29"/>
    <mergeCell ref="E23:E29"/>
    <mergeCell ref="F23:F29"/>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41" priority="13" operator="containsText" text="EXTREMO">
      <formula>NOT(ISERROR(SEARCH(("EXTREMO"),(H16))))</formula>
    </cfRule>
    <cfRule type="containsText" dxfId="40" priority="14" operator="containsText" text="ALTO">
      <formula>NOT(ISERROR(SEARCH(("ALTO"),(H16))))</formula>
    </cfRule>
    <cfRule type="containsText" dxfId="39" priority="15" operator="containsText" text="MODERADO">
      <formula>NOT(ISERROR(SEARCH(("MODERADO"),(H16))))</formula>
    </cfRule>
  </conditionalFormatting>
  <conditionalFormatting sqref="T16:T22">
    <cfRule type="containsText" dxfId="38" priority="16" operator="containsText" text="EXTREMO">
      <formula>NOT(ISERROR(SEARCH(("EXTREMO"),(T16))))</formula>
    </cfRule>
    <cfRule type="containsText" dxfId="37" priority="17" operator="containsText" text="ALTO">
      <formula>NOT(ISERROR(SEARCH(("ALTO"),(T16))))</formula>
    </cfRule>
    <cfRule type="containsText" dxfId="36" priority="18" operator="containsText" text="MODERADO">
      <formula>NOT(ISERROR(SEARCH(("MODERADO"),(T16))))</formula>
    </cfRule>
  </conditionalFormatting>
  <conditionalFormatting sqref="H23:H29">
    <cfRule type="containsText" dxfId="35" priority="7" operator="containsText" text="EXTREMO">
      <formula>NOT(ISERROR(SEARCH(("EXTREMO"),(H23))))</formula>
    </cfRule>
    <cfRule type="containsText" dxfId="34" priority="8" operator="containsText" text="ALTO">
      <formula>NOT(ISERROR(SEARCH(("ALTO"),(H23))))</formula>
    </cfRule>
    <cfRule type="containsText" dxfId="33" priority="9" operator="containsText" text="MODERADO">
      <formula>NOT(ISERROR(SEARCH(("MODERADO"),(H23))))</formula>
    </cfRule>
  </conditionalFormatting>
  <conditionalFormatting sqref="T23:T29">
    <cfRule type="containsText" dxfId="32" priority="10" operator="containsText" text="EXTREMO">
      <formula>NOT(ISERROR(SEARCH(("EXTREMO"),(T23))))</formula>
    </cfRule>
    <cfRule type="containsText" dxfId="31" priority="11" operator="containsText" text="ALTO">
      <formula>NOT(ISERROR(SEARCH(("ALTO"),(T23))))</formula>
    </cfRule>
    <cfRule type="containsText" dxfId="30" priority="12" operator="containsText" text="MODERADO">
      <formula>NOT(ISERROR(SEARCH(("MODERADO"),(T23))))</formula>
    </cfRule>
  </conditionalFormatting>
  <conditionalFormatting sqref="H30:H36">
    <cfRule type="containsText" dxfId="29" priority="1" operator="containsText" text="EXTREMO">
      <formula>NOT(ISERROR(SEARCH(("EXTREMO"),(H30))))</formula>
    </cfRule>
    <cfRule type="containsText" dxfId="28" priority="2" operator="containsText" text="ALTO">
      <formula>NOT(ISERROR(SEARCH(("ALTO"),(H30))))</formula>
    </cfRule>
    <cfRule type="containsText" dxfId="27" priority="3" operator="containsText" text="MODERADO">
      <formula>NOT(ISERROR(SEARCH(("MODERADO"),(H30))))</formula>
    </cfRule>
  </conditionalFormatting>
  <conditionalFormatting sqref="T30:T36">
    <cfRule type="containsText" dxfId="26" priority="4" operator="containsText" text="EXTREMO">
      <formula>NOT(ISERROR(SEARCH(("EXTREMO"),(T30))))</formula>
    </cfRule>
    <cfRule type="containsText" dxfId="25" priority="5" operator="containsText" text="ALTO">
      <formula>NOT(ISERROR(SEARCH(("ALTO"),(T30))))</formula>
    </cfRule>
    <cfRule type="containsText" dxfId="24" priority="6" operator="containsText" text="MODERADO">
      <formula>NOT(ISERROR(SEARCH(("MODERADO"),(T30))))</formula>
    </cfRule>
  </conditionalFormatting>
  <dataValidations count="1">
    <dataValidation type="list" allowBlank="1" showErrorMessage="1" sqref="Q16 Q23 Q30" xr:uid="{FD701CEC-450B-4B89-9F71-15845F80DAF3}">
      <formula1>$AE$19:$AE$21</formula1>
    </dataValidation>
  </dataValidations>
  <pageMargins left="0.70866141732283472" right="0.70866141732283472" top="0.74803149606299213" bottom="0.74803149606299213" header="0" footer="0"/>
  <pageSetup scale="14"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9E735-CFF1-4760-8A4B-1DFF2C13BDA9}">
  <dimension ref="A1:AJ1000"/>
  <sheetViews>
    <sheetView showGridLines="0" topLeftCell="A16" zoomScale="80" zoomScaleNormal="80" workbookViewId="0">
      <selection activeCell="A16" sqref="A16:A22"/>
    </sheetView>
  </sheetViews>
  <sheetFormatPr baseColWidth="10" defaultColWidth="14.42578125" defaultRowHeight="15" customHeight="1"/>
  <cols>
    <col min="1" max="1" width="36.85546875" style="309" customWidth="1"/>
    <col min="2" max="4" width="32.42578125" style="309" customWidth="1"/>
    <col min="5" max="6" width="20.85546875" style="309" customWidth="1"/>
    <col min="7" max="7" width="20.85546875" style="309" hidden="1" customWidth="1"/>
    <col min="8" max="8" width="25.42578125" style="309" customWidth="1"/>
    <col min="9" max="9" width="59.140625" style="309" customWidth="1"/>
    <col min="10" max="10" width="53.7109375" style="309" customWidth="1"/>
    <col min="11" max="11" width="24.42578125" style="309" customWidth="1"/>
    <col min="12" max="12" width="11.42578125" style="309" customWidth="1"/>
    <col min="13" max="15" width="24.42578125" style="309" customWidth="1"/>
    <col min="16" max="16" width="19.7109375" style="309" customWidth="1"/>
    <col min="17" max="20" width="25.140625" style="309" customWidth="1"/>
    <col min="21" max="21" width="16.42578125" style="309" customWidth="1"/>
    <col min="22" max="22" width="33.42578125" style="309" customWidth="1"/>
    <col min="23" max="23" width="38.42578125" style="309" customWidth="1"/>
    <col min="24" max="24" width="25.42578125" style="309" customWidth="1"/>
    <col min="25" max="25" width="1.7109375" style="309" customWidth="1"/>
    <col min="26" max="26" width="33.42578125" style="309" customWidth="1"/>
    <col min="27" max="27" width="60" style="309" customWidth="1"/>
    <col min="28" max="28" width="33.42578125" style="309" customWidth="1"/>
    <col min="29" max="29" width="40.28515625" style="309" customWidth="1"/>
    <col min="30" max="30" width="34.85546875" style="309" customWidth="1"/>
    <col min="31" max="31" width="2.28515625" style="309" customWidth="1"/>
    <col min="32" max="32" width="42.42578125" style="309" customWidth="1"/>
    <col min="33" max="33" width="67.42578125" style="309" customWidth="1"/>
    <col min="34" max="36" width="11.42578125" style="309" customWidth="1"/>
    <col min="37" max="16384" width="14.42578125" style="309"/>
  </cols>
  <sheetData>
    <row r="1" spans="1:36" ht="27" customHeight="1">
      <c r="A1" s="591"/>
      <c r="B1" s="592" t="s">
        <v>129</v>
      </c>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4"/>
      <c r="AD1" s="595" t="s">
        <v>1</v>
      </c>
      <c r="AE1" s="596"/>
      <c r="AF1" s="597"/>
      <c r="AG1" s="598" t="s">
        <v>2</v>
      </c>
      <c r="AH1" s="599"/>
      <c r="AI1" s="599"/>
      <c r="AJ1" s="599"/>
    </row>
    <row r="2" spans="1:36" ht="27" customHeight="1" thickBot="1">
      <c r="A2" s="600"/>
      <c r="B2" s="601"/>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3"/>
      <c r="AD2" s="595" t="s">
        <v>3</v>
      </c>
      <c r="AE2" s="596"/>
      <c r="AF2" s="597"/>
      <c r="AG2" s="604" t="s">
        <v>4</v>
      </c>
      <c r="AH2" s="599"/>
      <c r="AI2" s="599"/>
      <c r="AJ2" s="599"/>
    </row>
    <row r="3" spans="1:36" ht="27" customHeight="1">
      <c r="A3" s="600"/>
      <c r="B3" s="592" t="s">
        <v>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4"/>
      <c r="AD3" s="595" t="s">
        <v>6</v>
      </c>
      <c r="AE3" s="596"/>
      <c r="AF3" s="597"/>
      <c r="AG3" s="598" t="s">
        <v>7</v>
      </c>
      <c r="AH3" s="599"/>
      <c r="AI3" s="599"/>
      <c r="AJ3" s="599"/>
    </row>
    <row r="4" spans="1:36" ht="27" customHeight="1" thickBot="1">
      <c r="A4" s="605"/>
      <c r="B4" s="601"/>
      <c r="C4" s="602"/>
      <c r="D4" s="602"/>
      <c r="E4" s="602"/>
      <c r="F4" s="602"/>
      <c r="G4" s="602"/>
      <c r="H4" s="602"/>
      <c r="I4" s="602"/>
      <c r="J4" s="602"/>
      <c r="K4" s="602"/>
      <c r="L4" s="602"/>
      <c r="M4" s="602"/>
      <c r="N4" s="602"/>
      <c r="O4" s="602"/>
      <c r="P4" s="602"/>
      <c r="Q4" s="602"/>
      <c r="R4" s="602"/>
      <c r="S4" s="602"/>
      <c r="T4" s="602"/>
      <c r="U4" s="602"/>
      <c r="V4" s="602"/>
      <c r="W4" s="602"/>
      <c r="X4" s="602"/>
      <c r="Y4" s="602"/>
      <c r="Z4" s="602"/>
      <c r="AA4" s="602"/>
      <c r="AB4" s="602"/>
      <c r="AC4" s="603"/>
      <c r="AD4" s="595" t="s">
        <v>8</v>
      </c>
      <c r="AE4" s="596"/>
      <c r="AF4" s="597"/>
      <c r="AG4" s="606">
        <v>44838</v>
      </c>
      <c r="AH4" s="599"/>
      <c r="AI4" s="599"/>
      <c r="AJ4" s="599"/>
    </row>
    <row r="5" spans="1:36" ht="27" customHeight="1" thickBot="1">
      <c r="A5" s="607"/>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9"/>
      <c r="AD5" s="610"/>
      <c r="AE5" s="599"/>
      <c r="AF5" s="599"/>
      <c r="AG5" s="599"/>
      <c r="AH5" s="599"/>
      <c r="AI5" s="599"/>
      <c r="AJ5" s="599"/>
    </row>
    <row r="6" spans="1:36" ht="59.25" customHeight="1" thickBot="1">
      <c r="A6" s="611" t="s">
        <v>9</v>
      </c>
      <c r="B6" s="612" t="s">
        <v>277</v>
      </c>
      <c r="C6" s="613"/>
      <c r="D6" s="613"/>
      <c r="E6" s="613"/>
      <c r="F6" s="613"/>
      <c r="G6" s="613"/>
      <c r="H6" s="614"/>
      <c r="I6" s="608"/>
      <c r="J6" s="615"/>
      <c r="K6" s="616" t="s">
        <v>11</v>
      </c>
      <c r="L6" s="617"/>
      <c r="M6" s="618">
        <v>45321</v>
      </c>
      <c r="N6" s="597"/>
      <c r="O6" s="608"/>
      <c r="P6" s="608"/>
      <c r="Q6" s="608"/>
      <c r="R6" s="608"/>
      <c r="S6" s="608"/>
      <c r="T6" s="608"/>
      <c r="U6" s="608"/>
      <c r="V6" s="608"/>
      <c r="W6" s="608"/>
      <c r="X6" s="608"/>
      <c r="Y6" s="608"/>
      <c r="Z6" s="608"/>
      <c r="AA6" s="608"/>
      <c r="AB6" s="608"/>
      <c r="AC6" s="609"/>
      <c r="AD6" s="608"/>
      <c r="AE6" s="599"/>
      <c r="AF6" s="599"/>
      <c r="AG6" s="599"/>
      <c r="AH6" s="599"/>
      <c r="AI6" s="599"/>
      <c r="AJ6" s="599"/>
    </row>
    <row r="7" spans="1:36" ht="27" customHeight="1" thickBot="1">
      <c r="A7" s="619"/>
      <c r="B7" s="615"/>
      <c r="C7" s="615"/>
      <c r="D7" s="615"/>
      <c r="E7" s="615"/>
      <c r="F7" s="615"/>
      <c r="G7" s="615"/>
      <c r="H7" s="615"/>
      <c r="I7" s="615"/>
      <c r="J7" s="615"/>
      <c r="K7" s="615"/>
      <c r="L7" s="615"/>
      <c r="M7" s="615"/>
      <c r="N7" s="615"/>
      <c r="O7" s="608"/>
      <c r="P7" s="608"/>
      <c r="Q7" s="608"/>
      <c r="R7" s="608"/>
      <c r="S7" s="608"/>
      <c r="T7" s="608"/>
      <c r="U7" s="608"/>
      <c r="V7" s="608"/>
      <c r="W7" s="608"/>
      <c r="X7" s="608"/>
      <c r="Y7" s="608"/>
      <c r="Z7" s="608"/>
      <c r="AA7" s="608"/>
      <c r="AB7" s="608"/>
      <c r="AC7" s="609"/>
      <c r="AD7" s="608"/>
      <c r="AE7" s="599"/>
      <c r="AF7" s="599"/>
      <c r="AG7" s="599"/>
      <c r="AH7" s="599"/>
      <c r="AI7" s="599"/>
      <c r="AJ7" s="599"/>
    </row>
    <row r="8" spans="1:36" ht="92.25" customHeight="1" thickBot="1">
      <c r="A8" s="611" t="s">
        <v>12</v>
      </c>
      <c r="B8" s="620" t="s">
        <v>278</v>
      </c>
      <c r="C8" s="613"/>
      <c r="D8" s="613"/>
      <c r="E8" s="613"/>
      <c r="F8" s="613"/>
      <c r="G8" s="613"/>
      <c r="H8" s="613"/>
      <c r="I8" s="614"/>
      <c r="J8" s="608"/>
      <c r="K8" s="621" t="s">
        <v>14</v>
      </c>
      <c r="L8" s="621"/>
      <c r="M8" s="621" t="s">
        <v>15</v>
      </c>
      <c r="N8" s="621" t="s">
        <v>16</v>
      </c>
      <c r="O8" s="621" t="s">
        <v>17</v>
      </c>
      <c r="P8" s="608"/>
      <c r="Q8" s="608"/>
      <c r="R8" s="608"/>
      <c r="S8" s="608"/>
      <c r="T8" s="608"/>
      <c r="U8" s="608"/>
      <c r="V8" s="608"/>
      <c r="W8" s="608"/>
      <c r="X8" s="608"/>
      <c r="Y8" s="608"/>
      <c r="Z8" s="608"/>
      <c r="AA8" s="608"/>
      <c r="AB8" s="608"/>
      <c r="AC8" s="609"/>
      <c r="AD8" s="608"/>
      <c r="AE8" s="599"/>
      <c r="AF8" s="599"/>
      <c r="AG8" s="599"/>
      <c r="AH8" s="599"/>
      <c r="AI8" s="599"/>
      <c r="AJ8" s="599"/>
    </row>
    <row r="9" spans="1:36" ht="59.25" customHeight="1" thickBot="1">
      <c r="A9" s="611" t="s">
        <v>18</v>
      </c>
      <c r="B9" s="620" t="s">
        <v>279</v>
      </c>
      <c r="C9" s="613"/>
      <c r="D9" s="613"/>
      <c r="E9" s="613"/>
      <c r="F9" s="613"/>
      <c r="G9" s="613"/>
      <c r="H9" s="613"/>
      <c r="I9" s="614"/>
      <c r="J9" s="608"/>
      <c r="K9" s="622"/>
      <c r="L9" s="623"/>
      <c r="M9" s="622"/>
      <c r="N9" s="622"/>
      <c r="O9" s="622" t="s">
        <v>20</v>
      </c>
      <c r="P9" s="608"/>
      <c r="Q9" s="608"/>
      <c r="R9" s="608"/>
      <c r="S9" s="608"/>
      <c r="T9" s="608"/>
      <c r="U9" s="608"/>
      <c r="V9" s="608"/>
      <c r="W9" s="608"/>
      <c r="X9" s="608"/>
      <c r="Y9" s="608"/>
      <c r="Z9" s="608"/>
      <c r="AA9" s="608"/>
      <c r="AB9" s="608"/>
      <c r="AC9" s="609"/>
      <c r="AD9" s="608"/>
      <c r="AE9" s="599"/>
      <c r="AF9" s="599"/>
      <c r="AG9" s="599"/>
      <c r="AH9" s="599"/>
      <c r="AI9" s="599"/>
      <c r="AJ9" s="599"/>
    </row>
    <row r="10" spans="1:36" ht="15.75" customHeight="1">
      <c r="A10" s="608"/>
      <c r="B10" s="608"/>
      <c r="C10" s="608"/>
      <c r="D10" s="608"/>
      <c r="E10" s="608"/>
      <c r="F10" s="608"/>
      <c r="G10" s="608"/>
      <c r="H10" s="608"/>
      <c r="I10" s="608"/>
      <c r="J10" s="608"/>
      <c r="K10" s="608"/>
      <c r="L10" s="608"/>
      <c r="M10" s="608"/>
      <c r="N10" s="608"/>
      <c r="O10" s="608"/>
      <c r="P10" s="608"/>
      <c r="Q10" s="608"/>
      <c r="R10" s="608"/>
      <c r="S10" s="608"/>
      <c r="T10" s="608"/>
      <c r="U10" s="608"/>
      <c r="V10" s="608"/>
      <c r="W10" s="608"/>
      <c r="X10" s="608"/>
      <c r="Y10" s="608"/>
      <c r="Z10" s="608"/>
      <c r="AA10" s="608"/>
      <c r="AB10" s="608"/>
      <c r="AC10" s="609"/>
      <c r="AD10" s="608"/>
      <c r="AE10" s="599"/>
      <c r="AF10" s="599"/>
      <c r="AG10" s="599"/>
      <c r="AH10" s="599"/>
      <c r="AI10" s="599"/>
      <c r="AJ10" s="599"/>
    </row>
    <row r="11" spans="1:36" ht="15.75" customHeight="1" thickBot="1">
      <c r="A11" s="624"/>
      <c r="B11" s="608"/>
      <c r="C11" s="608"/>
      <c r="D11" s="608"/>
      <c r="E11" s="608"/>
      <c r="F11" s="608"/>
      <c r="G11" s="608"/>
      <c r="H11" s="608"/>
      <c r="I11" s="608"/>
      <c r="J11" s="608"/>
      <c r="K11" s="608"/>
      <c r="L11" s="608"/>
      <c r="M11" s="608"/>
      <c r="N11" s="608"/>
      <c r="O11" s="608"/>
      <c r="P11" s="608"/>
      <c r="Q11" s="608"/>
      <c r="R11" s="608"/>
      <c r="S11" s="608"/>
      <c r="T11" s="608"/>
      <c r="U11" s="608"/>
      <c r="V11" s="608"/>
      <c r="W11" s="608"/>
      <c r="X11" s="608"/>
      <c r="Y11" s="608"/>
      <c r="Z11" s="625"/>
      <c r="AA11" s="625"/>
      <c r="AB11" s="625"/>
      <c r="AC11" s="626"/>
      <c r="AD11" s="627"/>
      <c r="AE11" s="599"/>
      <c r="AF11" s="599"/>
      <c r="AG11" s="599"/>
      <c r="AH11" s="599"/>
      <c r="AI11" s="599"/>
      <c r="AJ11" s="599"/>
    </row>
    <row r="12" spans="1:36">
      <c r="A12" s="628" t="s">
        <v>21</v>
      </c>
      <c r="B12" s="629"/>
      <c r="C12" s="629"/>
      <c r="D12" s="630"/>
      <c r="E12" s="628" t="s">
        <v>22</v>
      </c>
      <c r="F12" s="629"/>
      <c r="G12" s="629"/>
      <c r="H12" s="629"/>
      <c r="I12" s="629"/>
      <c r="J12" s="629"/>
      <c r="K12" s="629"/>
      <c r="L12" s="629"/>
      <c r="M12" s="629"/>
      <c r="N12" s="629"/>
      <c r="O12" s="629"/>
      <c r="P12" s="629"/>
      <c r="Q12" s="629"/>
      <c r="R12" s="629"/>
      <c r="S12" s="629"/>
      <c r="T12" s="629"/>
      <c r="U12" s="629"/>
      <c r="V12" s="629"/>
      <c r="W12" s="629"/>
      <c r="X12" s="630"/>
      <c r="Y12" s="631"/>
      <c r="Z12" s="632" t="s">
        <v>23</v>
      </c>
      <c r="AA12" s="593"/>
      <c r="AB12" s="593"/>
      <c r="AC12" s="593"/>
      <c r="AD12" s="594"/>
      <c r="AE12" s="599"/>
      <c r="AF12" s="632" t="s">
        <v>24</v>
      </c>
      <c r="AG12" s="594"/>
      <c r="AH12" s="599"/>
      <c r="AI12" s="599"/>
      <c r="AJ12" s="599"/>
    </row>
    <row r="13" spans="1:36">
      <c r="A13" s="633" t="s">
        <v>25</v>
      </c>
      <c r="B13" s="634" t="s">
        <v>26</v>
      </c>
      <c r="C13" s="634" t="s">
        <v>27</v>
      </c>
      <c r="D13" s="635" t="s">
        <v>28</v>
      </c>
      <c r="E13" s="636" t="s">
        <v>29</v>
      </c>
      <c r="F13" s="596"/>
      <c r="G13" s="596"/>
      <c r="H13" s="597"/>
      <c r="I13" s="637" t="s">
        <v>30</v>
      </c>
      <c r="J13" s="596"/>
      <c r="K13" s="596"/>
      <c r="L13" s="596"/>
      <c r="M13" s="596"/>
      <c r="N13" s="596"/>
      <c r="O13" s="596"/>
      <c r="P13" s="596"/>
      <c r="Q13" s="596"/>
      <c r="R13" s="638"/>
      <c r="S13" s="638"/>
      <c r="T13" s="637" t="s">
        <v>31</v>
      </c>
      <c r="U13" s="596"/>
      <c r="V13" s="596"/>
      <c r="W13" s="596"/>
      <c r="X13" s="639"/>
      <c r="Y13" s="631"/>
      <c r="Z13" s="640"/>
      <c r="AA13" s="351"/>
      <c r="AB13" s="351"/>
      <c r="AC13" s="351"/>
      <c r="AD13" s="641"/>
      <c r="AE13" s="599"/>
      <c r="AF13" s="640"/>
      <c r="AG13" s="641"/>
      <c r="AH13" s="642"/>
      <c r="AI13" s="642"/>
      <c r="AJ13" s="642"/>
    </row>
    <row r="14" spans="1:36" ht="32.25" customHeight="1" thickBot="1">
      <c r="A14" s="643"/>
      <c r="B14" s="644"/>
      <c r="C14" s="644"/>
      <c r="D14" s="645"/>
      <c r="E14" s="646" t="s">
        <v>32</v>
      </c>
      <c r="F14" s="647"/>
      <c r="G14" s="647"/>
      <c r="H14" s="648"/>
      <c r="I14" s="634" t="s">
        <v>33</v>
      </c>
      <c r="J14" s="649" t="s">
        <v>34</v>
      </c>
      <c r="K14" s="649" t="s">
        <v>35</v>
      </c>
      <c r="L14" s="649" t="s">
        <v>36</v>
      </c>
      <c r="M14" s="634" t="s">
        <v>37</v>
      </c>
      <c r="N14" s="650" t="s">
        <v>38</v>
      </c>
      <c r="O14" s="634" t="s">
        <v>39</v>
      </c>
      <c r="P14" s="634" t="s">
        <v>40</v>
      </c>
      <c r="Q14" s="634" t="s">
        <v>41</v>
      </c>
      <c r="R14" s="634" t="s">
        <v>42</v>
      </c>
      <c r="S14" s="651"/>
      <c r="T14" s="650" t="s">
        <v>43</v>
      </c>
      <c r="U14" s="634" t="s">
        <v>44</v>
      </c>
      <c r="V14" s="634" t="s">
        <v>45</v>
      </c>
      <c r="W14" s="652" t="s">
        <v>46</v>
      </c>
      <c r="X14" s="639"/>
      <c r="Y14" s="653"/>
      <c r="Z14" s="601"/>
      <c r="AA14" s="602"/>
      <c r="AB14" s="602"/>
      <c r="AC14" s="602"/>
      <c r="AD14" s="603"/>
      <c r="AE14" s="642"/>
      <c r="AF14" s="601"/>
      <c r="AG14" s="603"/>
      <c r="AH14" s="642"/>
      <c r="AI14" s="599"/>
      <c r="AJ14" s="642"/>
    </row>
    <row r="15" spans="1:36" ht="74.25" customHeight="1" thickBot="1">
      <c r="A15" s="643"/>
      <c r="B15" s="644"/>
      <c r="C15" s="644"/>
      <c r="D15" s="645"/>
      <c r="E15" s="654" t="s">
        <v>47</v>
      </c>
      <c r="F15" s="651" t="s">
        <v>48</v>
      </c>
      <c r="G15" s="655"/>
      <c r="H15" s="656" t="s">
        <v>49</v>
      </c>
      <c r="I15" s="657"/>
      <c r="J15" s="657"/>
      <c r="K15" s="657"/>
      <c r="L15" s="657"/>
      <c r="M15" s="657"/>
      <c r="N15" s="657"/>
      <c r="O15" s="657"/>
      <c r="P15" s="657"/>
      <c r="Q15" s="657"/>
      <c r="R15" s="657"/>
      <c r="S15" s="658"/>
      <c r="T15" s="657"/>
      <c r="U15" s="657"/>
      <c r="V15" s="657"/>
      <c r="W15" s="659" t="s">
        <v>50</v>
      </c>
      <c r="X15" s="660" t="s">
        <v>51</v>
      </c>
      <c r="Y15" s="653"/>
      <c r="Z15" s="654" t="s">
        <v>52</v>
      </c>
      <c r="AA15" s="658" t="s">
        <v>53</v>
      </c>
      <c r="AB15" s="658" t="s">
        <v>54</v>
      </c>
      <c r="AC15" s="658" t="s">
        <v>55</v>
      </c>
      <c r="AD15" s="661" t="s">
        <v>56</v>
      </c>
      <c r="AE15" s="642"/>
      <c r="AF15" s="654" t="s">
        <v>57</v>
      </c>
      <c r="AG15" s="662" t="s">
        <v>133</v>
      </c>
      <c r="AH15" s="642"/>
      <c r="AI15" s="599"/>
      <c r="AJ15" s="642"/>
    </row>
    <row r="16" spans="1:36" ht="100.5" customHeight="1">
      <c r="A16" s="663">
        <v>1</v>
      </c>
      <c r="B16" s="664" t="s">
        <v>280</v>
      </c>
      <c r="C16" s="664" t="s">
        <v>281</v>
      </c>
      <c r="D16" s="664" t="s">
        <v>282</v>
      </c>
      <c r="E16" s="665" t="s">
        <v>99</v>
      </c>
      <c r="F16" s="666" t="s">
        <v>63</v>
      </c>
      <c r="G16" s="666" t="str">
        <f>+CONCATENATE(E16," - ",F16)</f>
        <v>MUY BAJA - MAYOR</v>
      </c>
      <c r="H16" s="667" t="str">
        <f>+VLOOKUP(G16,[7]Datos!D3:E17,2,FALSE)</f>
        <v>ALTO</v>
      </c>
      <c r="I16" s="664" t="s">
        <v>283</v>
      </c>
      <c r="J16" s="668" t="s">
        <v>65</v>
      </c>
      <c r="K16" s="669" t="s">
        <v>66</v>
      </c>
      <c r="L16" s="670">
        <f>IF(K16="ASIGNADO",15,IF(K16="NO ASIGNADO",0,""))</f>
        <v>15</v>
      </c>
      <c r="M16" s="671">
        <f>SUM(L16:L22)</f>
        <v>100</v>
      </c>
      <c r="N16" s="672" t="s">
        <v>139</v>
      </c>
      <c r="O16" s="673">
        <f>IF(O19="DÉBIL",0,IF(O19="MODERADO",50,IF(O19="FUERTE",100,"")))</f>
        <v>100</v>
      </c>
      <c r="P16" s="674" t="str">
        <f>IF(AND(M19="FUERTE",N16="FUERTE (SIEMPRE SE EJECUTA)"),"NO","SÍ")</f>
        <v>NO</v>
      </c>
      <c r="Q16" s="675" t="s">
        <v>68</v>
      </c>
      <c r="R16" s="675" t="str">
        <f>IF(AND(E16="MUY BAJA",Q19=2),"MUY BAJA",IF(AND(E16="BAJA",Q19=2),"MUY BAJA",IF(AND(E16="MEDIA",Q19=2),"MUY BAJA",IF(AND(E16="ALTA",Q19=2),"BAJA",IF(AND(E16="MUY ALTA",Q19=2),"MEDIA",IF(AND(E16="MUY BAJA",Q19=1),"MUY BAJA",IF(AND(E16="BAJA",Q19=1),"MUY BAJA",IF(AND(E16="MEDIA",Q19=1),"BAJA",IF(AND(E16="ALTA",Q19=1),"MEDIA",IF(AND(E16="MUY ALTA",Q19=1),"ALTA",E16))))))))))</f>
        <v>MUY BAJA</v>
      </c>
      <c r="S16" s="666" t="str">
        <f>+CONCATENATE(R16," - ",F16)</f>
        <v>MUY BAJA - MAYOR</v>
      </c>
      <c r="T16" s="667" t="str">
        <f>+VLOOKUP(S16,[7]Datos!$D$3:$E$17,2,FALSE)</f>
        <v>ALTO</v>
      </c>
      <c r="U16" s="666" t="s">
        <v>69</v>
      </c>
      <c r="V16" s="676" t="s">
        <v>284</v>
      </c>
      <c r="W16" s="664" t="s">
        <v>285</v>
      </c>
      <c r="X16" s="677" t="s">
        <v>165</v>
      </c>
      <c r="Y16" s="678"/>
      <c r="Z16" s="679">
        <v>45657</v>
      </c>
      <c r="AA16" s="680" t="s">
        <v>286</v>
      </c>
      <c r="AB16" s="681" t="s">
        <v>287</v>
      </c>
      <c r="AC16" s="680" t="s">
        <v>146</v>
      </c>
      <c r="AD16" s="680" t="s">
        <v>76</v>
      </c>
      <c r="AE16" s="599"/>
      <c r="AF16" s="682" t="s">
        <v>288</v>
      </c>
      <c r="AG16" s="682" t="s">
        <v>289</v>
      </c>
      <c r="AH16" s="599"/>
      <c r="AI16" s="599"/>
      <c r="AJ16" s="599"/>
    </row>
    <row r="17" spans="1:36" ht="100.5" customHeight="1">
      <c r="A17" s="643"/>
      <c r="B17" s="644"/>
      <c r="C17" s="644"/>
      <c r="D17" s="644"/>
      <c r="E17" s="643"/>
      <c r="F17" s="644"/>
      <c r="G17" s="644"/>
      <c r="H17" s="644"/>
      <c r="I17" s="644"/>
      <c r="J17" s="683" t="s">
        <v>79</v>
      </c>
      <c r="K17" s="684" t="s">
        <v>80</v>
      </c>
      <c r="L17" s="685">
        <f>IF(K17="ADECUADO",15,IF(K17="INADECUADO",0,""))</f>
        <v>15</v>
      </c>
      <c r="M17" s="686"/>
      <c r="N17" s="644"/>
      <c r="O17" s="644"/>
      <c r="P17" s="644"/>
      <c r="Q17" s="657"/>
      <c r="R17" s="644"/>
      <c r="S17" s="644"/>
      <c r="T17" s="644"/>
      <c r="U17" s="644"/>
      <c r="V17" s="645"/>
      <c r="W17" s="644"/>
      <c r="X17" s="645"/>
      <c r="Y17" s="678"/>
      <c r="Z17" s="687"/>
      <c r="AA17" s="688"/>
      <c r="AB17" s="689"/>
      <c r="AC17" s="689"/>
      <c r="AD17" s="689"/>
      <c r="AE17" s="599"/>
      <c r="AF17" s="643"/>
      <c r="AG17" s="643"/>
      <c r="AH17" s="599"/>
      <c r="AI17" s="599"/>
      <c r="AJ17" s="599"/>
    </row>
    <row r="18" spans="1:36" ht="100.5" customHeight="1">
      <c r="A18" s="643"/>
      <c r="B18" s="644"/>
      <c r="C18" s="644"/>
      <c r="D18" s="644"/>
      <c r="E18" s="643"/>
      <c r="F18" s="644"/>
      <c r="G18" s="644"/>
      <c r="H18" s="644"/>
      <c r="I18" s="644"/>
      <c r="J18" s="690" t="s">
        <v>81</v>
      </c>
      <c r="K18" s="684" t="s">
        <v>82</v>
      </c>
      <c r="L18" s="685">
        <f>IF(K18="OPORTUNA",15,IF(K18="INOPORTUNA",0,""))</f>
        <v>15</v>
      </c>
      <c r="M18" s="686"/>
      <c r="N18" s="644"/>
      <c r="O18" s="657"/>
      <c r="P18" s="644"/>
      <c r="Q18" s="691" t="s">
        <v>83</v>
      </c>
      <c r="R18" s="644"/>
      <c r="S18" s="644"/>
      <c r="T18" s="644"/>
      <c r="U18" s="644"/>
      <c r="V18" s="645"/>
      <c r="W18" s="644"/>
      <c r="X18" s="645"/>
      <c r="Y18" s="678"/>
      <c r="Z18" s="687"/>
      <c r="AA18" s="692" t="s">
        <v>290</v>
      </c>
      <c r="AB18" s="689"/>
      <c r="AC18" s="689"/>
      <c r="AD18" s="689"/>
      <c r="AE18" s="599"/>
      <c r="AF18" s="643"/>
      <c r="AG18" s="643"/>
      <c r="AH18" s="693"/>
      <c r="AI18" s="599"/>
      <c r="AJ18" s="599"/>
    </row>
    <row r="19" spans="1:36" ht="100.5" customHeight="1">
      <c r="A19" s="643"/>
      <c r="B19" s="644"/>
      <c r="C19" s="644"/>
      <c r="D19" s="644"/>
      <c r="E19" s="643"/>
      <c r="F19" s="644"/>
      <c r="G19" s="644"/>
      <c r="H19" s="644"/>
      <c r="I19" s="644"/>
      <c r="J19" s="683" t="s">
        <v>84</v>
      </c>
      <c r="K19" s="684" t="s">
        <v>150</v>
      </c>
      <c r="L19" s="685">
        <f>IF(K19="PREVENIR",15,IF(K19="DETECTAR",10,IF(K19="NO ES UN CONTROL",0,"")))</f>
        <v>15</v>
      </c>
      <c r="M19" s="694" t="str">
        <f>IF(M16&lt;86,"DÉBIL",IF(M16&lt;96,"MODERADO",IF(M16&lt;101,"FUERTE","")))</f>
        <v>FUERTE</v>
      </c>
      <c r="N19" s="644"/>
      <c r="O19" s="695" t="str">
        <f>IF(AND(M19="FUERTE",N16="FUERTE (SIEMPRE SE EJECUTA)"),"FUERTE",IF(OR(M19="DÉBIL",N16="DÉBIL (NO SE EJECUTA)"),"DÉBIL",IF(OR(M19="MODERADO",N16="MODERADO (ALGUNAS VECES)"),"MODERADO")))</f>
        <v>FUERTE</v>
      </c>
      <c r="P19" s="644"/>
      <c r="Q19" s="696">
        <f>IF(AND($O$19="FUERTE",$Q$16="DIRECTAMENTE"),2,IF(AND($O$19="FUERTE",$Q$16="DIRECTAMENTE"),2,IF(AND($O$19="FUERTE",$Q$16="DIRECTAMENTE"),2,IF(AND($O$19="FUERTE",$Q$16="NO DISMINUYE"),0,IF(AND($O$19="MODERADO",$Q$16="DIRECTAMENTE"),1,IF(AND($O$19="MODERADO",$Q$16="DIRECTAMENTE"),1,IF(AND($O$19="MODERADO",$Q$16="DIRECTAMENTE"),1,IF(AND($O$19="MODERADO",$Q$16="NO DISMINUYE"),0,"N/A"))))))))</f>
        <v>2</v>
      </c>
      <c r="R19" s="644"/>
      <c r="S19" s="644"/>
      <c r="T19" s="644"/>
      <c r="U19" s="644"/>
      <c r="V19" s="697" t="s">
        <v>86</v>
      </c>
      <c r="W19" s="644"/>
      <c r="X19" s="697" t="s">
        <v>87</v>
      </c>
      <c r="Y19" s="698"/>
      <c r="Z19" s="687"/>
      <c r="AA19" s="689"/>
      <c r="AB19" s="689"/>
      <c r="AC19" s="689"/>
      <c r="AD19" s="689"/>
      <c r="AE19" s="599"/>
      <c r="AF19" s="643"/>
      <c r="AG19" s="643"/>
      <c r="AH19" s="599"/>
      <c r="AI19" s="599"/>
      <c r="AJ19" s="599"/>
    </row>
    <row r="20" spans="1:36" ht="14.25" customHeight="1">
      <c r="A20" s="643"/>
      <c r="B20" s="644"/>
      <c r="C20" s="644"/>
      <c r="D20" s="644"/>
      <c r="E20" s="643"/>
      <c r="F20" s="644"/>
      <c r="G20" s="644"/>
      <c r="H20" s="644"/>
      <c r="I20" s="644"/>
      <c r="J20" s="683" t="s">
        <v>88</v>
      </c>
      <c r="K20" s="684" t="s">
        <v>89</v>
      </c>
      <c r="L20" s="685">
        <f>IF(K20="CONFIABLE",15,IF(K20="NO CONFIABLE",0,""))</f>
        <v>15</v>
      </c>
      <c r="M20" s="686"/>
      <c r="N20" s="644"/>
      <c r="O20" s="644"/>
      <c r="P20" s="644"/>
      <c r="Q20" s="644"/>
      <c r="R20" s="644"/>
      <c r="S20" s="644"/>
      <c r="T20" s="644"/>
      <c r="U20" s="644"/>
      <c r="V20" s="699"/>
      <c r="W20" s="644"/>
      <c r="X20" s="699"/>
      <c r="Y20" s="698"/>
      <c r="Z20" s="687"/>
      <c r="AA20" s="689"/>
      <c r="AB20" s="689"/>
      <c r="AC20" s="689"/>
      <c r="AD20" s="689"/>
      <c r="AE20" s="599"/>
      <c r="AF20" s="643"/>
      <c r="AG20" s="643"/>
      <c r="AH20" s="599"/>
      <c r="AI20" s="693"/>
      <c r="AJ20" s="693"/>
    </row>
    <row r="21" spans="1:36" ht="162" customHeight="1">
      <c r="A21" s="643"/>
      <c r="B21" s="644"/>
      <c r="C21" s="644"/>
      <c r="D21" s="644"/>
      <c r="E21" s="643"/>
      <c r="F21" s="644"/>
      <c r="G21" s="644"/>
      <c r="H21" s="644"/>
      <c r="I21" s="644"/>
      <c r="J21" s="683" t="s">
        <v>90</v>
      </c>
      <c r="K21" s="684" t="s">
        <v>91</v>
      </c>
      <c r="L21" s="685">
        <f>IF(K21="SE INVESTIGAN Y SE RESUELVEN OPORTUNAMENTE",15,IF(K21="NO SE INVESTIGAN Y SE RESUELVEN OPORTUNAMENTE",0,""))</f>
        <v>15</v>
      </c>
      <c r="M21" s="686"/>
      <c r="N21" s="644"/>
      <c r="O21" s="644"/>
      <c r="P21" s="644"/>
      <c r="Q21" s="644"/>
      <c r="R21" s="644"/>
      <c r="S21" s="644"/>
      <c r="T21" s="644"/>
      <c r="U21" s="644"/>
      <c r="V21" s="700"/>
      <c r="W21" s="644"/>
      <c r="X21" s="677" t="s">
        <v>291</v>
      </c>
      <c r="Y21" s="678"/>
      <c r="Z21" s="701"/>
      <c r="AA21" s="702" t="s">
        <v>292</v>
      </c>
      <c r="AB21" s="703"/>
      <c r="AC21" s="689"/>
      <c r="AD21" s="689"/>
      <c r="AE21" s="599"/>
      <c r="AF21" s="643"/>
      <c r="AG21" s="643"/>
      <c r="AH21" s="599"/>
      <c r="AI21" s="599"/>
      <c r="AJ21" s="599"/>
    </row>
    <row r="22" spans="1:36" ht="100.5" customHeight="1" thickBot="1">
      <c r="A22" s="704"/>
      <c r="B22" s="705"/>
      <c r="C22" s="705"/>
      <c r="D22" s="705"/>
      <c r="E22" s="704"/>
      <c r="F22" s="705"/>
      <c r="G22" s="705"/>
      <c r="H22" s="705"/>
      <c r="I22" s="705"/>
      <c r="J22" s="706" t="s">
        <v>94</v>
      </c>
      <c r="K22" s="707" t="s">
        <v>95</v>
      </c>
      <c r="L22" s="708">
        <f>IF(K22="COMPLETA",10,IF(K22="INCOMPLETA",5,IF(K22="NO EXISTE",0,"")))</f>
        <v>10</v>
      </c>
      <c r="M22" s="709"/>
      <c r="N22" s="705"/>
      <c r="O22" s="705"/>
      <c r="P22" s="705"/>
      <c r="Q22" s="705"/>
      <c r="R22" s="705"/>
      <c r="S22" s="705"/>
      <c r="T22" s="705"/>
      <c r="U22" s="705"/>
      <c r="V22" s="710"/>
      <c r="W22" s="705"/>
      <c r="X22" s="710"/>
      <c r="Y22" s="678"/>
      <c r="Z22" s="711"/>
      <c r="AA22" s="712"/>
      <c r="AB22" s="713"/>
      <c r="AC22" s="714"/>
      <c r="AD22" s="714"/>
      <c r="AE22" s="599"/>
      <c r="AF22" s="704"/>
      <c r="AG22" s="704"/>
      <c r="AH22" s="599"/>
      <c r="AI22" s="599"/>
      <c r="AJ22" s="599"/>
    </row>
    <row r="23" spans="1:36" ht="15.75" customHeight="1"/>
    <row r="24" spans="1:36" ht="15.75" customHeight="1"/>
    <row r="25" spans="1:36" ht="15.75" customHeight="1"/>
    <row r="26" spans="1:36" ht="15.75" customHeight="1"/>
    <row r="27" spans="1:36" ht="15.75" customHeight="1"/>
    <row r="28" spans="1:36" ht="15.75" customHeight="1"/>
    <row r="29" spans="1:36" ht="15.75" customHeight="1"/>
    <row r="30" spans="1:36" ht="15.75" customHeight="1"/>
    <row r="31" spans="1:36" ht="15.75" customHeight="1"/>
    <row r="32" spans="1:3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4">
    <mergeCell ref="AF16:AF22"/>
    <mergeCell ref="AG16:AG22"/>
    <mergeCell ref="AA18:AA20"/>
    <mergeCell ref="M19:M22"/>
    <mergeCell ref="O19:O22"/>
    <mergeCell ref="Q19:Q22"/>
    <mergeCell ref="V19:V20"/>
    <mergeCell ref="X19:X20"/>
    <mergeCell ref="V21:V22"/>
    <mergeCell ref="X21:X22"/>
    <mergeCell ref="X16:X18"/>
    <mergeCell ref="Z16:Z22"/>
    <mergeCell ref="AA16:AA17"/>
    <mergeCell ref="AB16:AB22"/>
    <mergeCell ref="AC16:AC22"/>
    <mergeCell ref="AD16:AD22"/>
    <mergeCell ref="AA21:AA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23" priority="1" operator="containsText" text="EXTREMO">
      <formula>NOT(ISERROR(SEARCH(("EXTREMO"),(H16))))</formula>
    </cfRule>
    <cfRule type="containsText" dxfId="22" priority="2" operator="containsText" text="ALTO">
      <formula>NOT(ISERROR(SEARCH(("ALTO"),(H16))))</formula>
    </cfRule>
    <cfRule type="containsText" dxfId="21" priority="3" operator="containsText" text="MODERADO">
      <formula>NOT(ISERROR(SEARCH(("MODERADO"),(H16))))</formula>
    </cfRule>
  </conditionalFormatting>
  <conditionalFormatting sqref="T16:T22">
    <cfRule type="containsText" dxfId="20" priority="4" operator="containsText" text="EXTREMO">
      <formula>NOT(ISERROR(SEARCH(("EXTREMO"),(T16))))</formula>
    </cfRule>
    <cfRule type="containsText" dxfId="19" priority="5" operator="containsText" text="ALTO">
      <formula>NOT(ISERROR(SEARCH(("ALTO"),(T16))))</formula>
    </cfRule>
    <cfRule type="containsText" dxfId="18" priority="6" operator="containsText" text="MODERADO">
      <formula>NOT(ISERROR(SEARCH(("MODERADO"),(T16))))</formula>
    </cfRule>
  </conditionalFormatting>
  <dataValidations count="1">
    <dataValidation type="list" allowBlank="1" showErrorMessage="1" sqref="Q16" xr:uid="{2F613BFE-122B-446D-9B4F-8F4EC9CB7557}">
      <formula1>$AE$19:$AE$21</formula1>
    </dataValidation>
  </dataValidations>
  <pageMargins left="0.70866141732283472" right="0.70866141732283472" top="0.74803149606299213" bottom="0.74803149606299213" header="0" footer="0"/>
  <pageSetup scale="14"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3148-E557-4899-97C4-1A7A8524D689}">
  <dimension ref="A1:AJ29"/>
  <sheetViews>
    <sheetView showGridLines="0" topLeftCell="A2" zoomScale="50" zoomScaleNormal="50" zoomScaleSheetLayoutView="50" workbookViewId="0">
      <selection activeCell="U16" sqref="U16:U22"/>
    </sheetView>
  </sheetViews>
  <sheetFormatPr baseColWidth="10" defaultColWidth="11.42578125" defaultRowHeight="1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11.42578125"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6" width="33.42578125" customWidth="1"/>
    <col min="27" max="27" width="45.5703125" customWidth="1"/>
    <col min="28"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c r="A1" s="1"/>
      <c r="B1" s="2" t="s">
        <v>129</v>
      </c>
      <c r="C1" s="3"/>
      <c r="D1" s="3"/>
      <c r="E1" s="3"/>
      <c r="F1" s="3"/>
      <c r="G1" s="3"/>
      <c r="H1" s="3"/>
      <c r="I1" s="3"/>
      <c r="J1" s="3"/>
      <c r="K1" s="3"/>
      <c r="L1" s="3"/>
      <c r="M1" s="3"/>
      <c r="N1" s="3"/>
      <c r="O1" s="3"/>
      <c r="P1" s="3"/>
      <c r="Q1" s="3"/>
      <c r="R1" s="3"/>
      <c r="S1" s="3"/>
      <c r="T1" s="3"/>
      <c r="U1" s="3"/>
      <c r="V1" s="3"/>
      <c r="W1" s="3"/>
      <c r="X1" s="3"/>
      <c r="Y1" s="3"/>
      <c r="Z1" s="3"/>
      <c r="AA1" s="3"/>
      <c r="AB1" s="3"/>
      <c r="AC1" s="4"/>
      <c r="AD1" s="5" t="s">
        <v>1</v>
      </c>
      <c r="AE1" s="6"/>
      <c r="AF1" s="6"/>
      <c r="AG1" s="7" t="s">
        <v>231</v>
      </c>
      <c r="AH1" s="8"/>
      <c r="AI1" s="8"/>
      <c r="AJ1" s="8"/>
    </row>
    <row r="2" spans="1:36" ht="27" customHeight="1" thickBot="1">
      <c r="A2" s="1"/>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1"/>
      <c r="AD2" s="5" t="s">
        <v>3</v>
      </c>
      <c r="AE2" s="6"/>
      <c r="AF2" s="6"/>
      <c r="AG2" s="12" t="s">
        <v>232</v>
      </c>
      <c r="AH2" s="8"/>
      <c r="AI2" s="8"/>
      <c r="AJ2" s="8"/>
    </row>
    <row r="3" spans="1:36" ht="27" customHeight="1">
      <c r="A3" s="1"/>
      <c r="B3" s="2" t="s">
        <v>5</v>
      </c>
      <c r="C3" s="3"/>
      <c r="D3" s="3"/>
      <c r="E3" s="3"/>
      <c r="F3" s="3"/>
      <c r="G3" s="3"/>
      <c r="H3" s="3"/>
      <c r="I3" s="3"/>
      <c r="J3" s="3"/>
      <c r="K3" s="3"/>
      <c r="L3" s="3"/>
      <c r="M3" s="3"/>
      <c r="N3" s="3"/>
      <c r="O3" s="3"/>
      <c r="P3" s="3"/>
      <c r="Q3" s="3"/>
      <c r="R3" s="3"/>
      <c r="S3" s="3"/>
      <c r="T3" s="3"/>
      <c r="U3" s="3"/>
      <c r="V3" s="3"/>
      <c r="W3" s="3"/>
      <c r="X3" s="3"/>
      <c r="Y3" s="3"/>
      <c r="Z3" s="3"/>
      <c r="AA3" s="3"/>
      <c r="AB3" s="3"/>
      <c r="AC3" s="4"/>
      <c r="AD3" s="5" t="s">
        <v>6</v>
      </c>
      <c r="AE3" s="6"/>
      <c r="AF3" s="6"/>
      <c r="AG3" s="7" t="s">
        <v>7</v>
      </c>
      <c r="AH3" s="8"/>
      <c r="AI3" s="8"/>
      <c r="AJ3" s="8"/>
    </row>
    <row r="4" spans="1:36" ht="27" customHeight="1" thickBot="1">
      <c r="A4" s="1"/>
      <c r="B4" s="9"/>
      <c r="C4" s="10"/>
      <c r="D4" s="10"/>
      <c r="E4" s="10"/>
      <c r="F4" s="10"/>
      <c r="G4" s="10"/>
      <c r="H4" s="10"/>
      <c r="I4" s="10"/>
      <c r="J4" s="10"/>
      <c r="K4" s="10"/>
      <c r="L4" s="10"/>
      <c r="M4" s="10"/>
      <c r="N4" s="10"/>
      <c r="O4" s="10"/>
      <c r="P4" s="10"/>
      <c r="Q4" s="10"/>
      <c r="R4" s="10"/>
      <c r="S4" s="10"/>
      <c r="T4" s="10"/>
      <c r="U4" s="10"/>
      <c r="V4" s="10"/>
      <c r="W4" s="10"/>
      <c r="X4" s="10"/>
      <c r="Y4" s="10"/>
      <c r="Z4" s="10"/>
      <c r="AA4" s="10"/>
      <c r="AB4" s="10"/>
      <c r="AC4" s="11"/>
      <c r="AD4" s="5" t="s">
        <v>8</v>
      </c>
      <c r="AE4" s="6"/>
      <c r="AF4" s="6"/>
      <c r="AG4" s="13">
        <v>43846</v>
      </c>
      <c r="AH4" s="8"/>
      <c r="AI4" s="8"/>
      <c r="AJ4" s="8"/>
    </row>
    <row r="5" spans="1:36" ht="27" customHeight="1" thickBot="1">
      <c r="A5" s="14"/>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6"/>
      <c r="AD5" s="17"/>
      <c r="AE5" s="8"/>
      <c r="AF5" s="8"/>
      <c r="AG5" s="8"/>
      <c r="AH5" s="8"/>
      <c r="AI5" s="8"/>
      <c r="AJ5" s="8"/>
    </row>
    <row r="6" spans="1:36" ht="59.25" customHeight="1" thickBot="1">
      <c r="A6" s="18" t="s">
        <v>9</v>
      </c>
      <c r="B6" s="19" t="s">
        <v>293</v>
      </c>
      <c r="C6" s="20"/>
      <c r="D6" s="20"/>
      <c r="E6" s="20"/>
      <c r="F6" s="20"/>
      <c r="G6" s="20"/>
      <c r="H6" s="21"/>
      <c r="I6" s="15"/>
      <c r="J6" s="22"/>
      <c r="K6" s="23" t="s">
        <v>11</v>
      </c>
      <c r="L6" s="24"/>
      <c r="M6" s="25">
        <v>45322</v>
      </c>
      <c r="N6" s="26"/>
      <c r="O6" s="15"/>
      <c r="P6" s="15"/>
      <c r="Q6" s="15"/>
      <c r="R6" s="15"/>
      <c r="S6" s="15"/>
      <c r="T6" s="15"/>
      <c r="U6" s="15"/>
      <c r="V6" s="15"/>
      <c r="W6" s="15"/>
      <c r="X6" s="15"/>
      <c r="Y6" s="15"/>
      <c r="Z6" s="15"/>
      <c r="AA6" s="15"/>
      <c r="AB6" s="15"/>
      <c r="AC6" s="16"/>
      <c r="AD6" s="15"/>
      <c r="AE6" s="8"/>
      <c r="AF6" s="8"/>
      <c r="AG6" s="8"/>
      <c r="AH6" s="8"/>
      <c r="AI6" s="8"/>
      <c r="AJ6" s="8"/>
    </row>
    <row r="7" spans="1:36" ht="27" customHeight="1" thickBot="1">
      <c r="A7" s="27"/>
      <c r="B7" s="22"/>
      <c r="C7" s="22"/>
      <c r="D7" s="22"/>
      <c r="E7" s="22"/>
      <c r="F7" s="22"/>
      <c r="G7" s="22"/>
      <c r="H7" s="22"/>
      <c r="I7" s="22"/>
      <c r="J7" s="22"/>
      <c r="K7" s="22"/>
      <c r="L7" s="22"/>
      <c r="M7" s="22"/>
      <c r="N7" s="22"/>
      <c r="O7" s="15"/>
      <c r="P7" s="15"/>
      <c r="Q7" s="15"/>
      <c r="R7" s="15"/>
      <c r="S7" s="15"/>
      <c r="T7" s="15"/>
      <c r="U7" s="15"/>
      <c r="V7" s="15"/>
      <c r="W7" s="15"/>
      <c r="X7" s="15"/>
      <c r="Y7" s="15"/>
      <c r="Z7" s="15"/>
      <c r="AA7" s="15"/>
      <c r="AB7" s="15"/>
      <c r="AC7" s="16"/>
      <c r="AD7" s="15"/>
      <c r="AE7" s="8"/>
      <c r="AF7" s="8"/>
      <c r="AG7" s="8"/>
      <c r="AH7" s="8"/>
      <c r="AI7" s="8"/>
      <c r="AJ7" s="8"/>
    </row>
    <row r="8" spans="1:36" ht="59.25" customHeight="1" thickBot="1">
      <c r="A8" s="18" t="s">
        <v>12</v>
      </c>
      <c r="B8" s="28" t="s">
        <v>294</v>
      </c>
      <c r="C8" s="29"/>
      <c r="D8" s="29"/>
      <c r="E8" s="29"/>
      <c r="F8" s="29"/>
      <c r="G8" s="29"/>
      <c r="H8" s="29"/>
      <c r="I8" s="30"/>
      <c r="J8" s="15"/>
      <c r="K8" s="32" t="s">
        <v>14</v>
      </c>
      <c r="L8" s="32"/>
      <c r="M8" s="32" t="s">
        <v>15</v>
      </c>
      <c r="N8" s="32" t="s">
        <v>17</v>
      </c>
      <c r="O8" s="32" t="s">
        <v>17</v>
      </c>
      <c r="P8" s="15"/>
      <c r="Q8" s="15"/>
      <c r="R8" s="15"/>
      <c r="S8" s="15"/>
      <c r="T8" s="15"/>
      <c r="U8" s="15"/>
      <c r="V8" s="15"/>
      <c r="W8" s="15"/>
      <c r="X8" s="15"/>
      <c r="Y8" s="15"/>
      <c r="Z8" s="15"/>
      <c r="AA8" s="15"/>
      <c r="AB8" s="15"/>
      <c r="AC8" s="16"/>
      <c r="AD8" s="15"/>
      <c r="AE8" s="8"/>
      <c r="AF8" s="8"/>
      <c r="AG8" s="8"/>
      <c r="AH8" s="8"/>
      <c r="AI8" s="8"/>
      <c r="AJ8" s="8"/>
    </row>
    <row r="9" spans="1:36" ht="59.25" customHeight="1" thickBot="1">
      <c r="A9" s="18" t="s">
        <v>18</v>
      </c>
      <c r="B9" s="28" t="s">
        <v>295</v>
      </c>
      <c r="C9" s="29"/>
      <c r="D9" s="29"/>
      <c r="E9" s="29"/>
      <c r="F9" s="29"/>
      <c r="G9" s="29"/>
      <c r="H9" s="29"/>
      <c r="I9" s="30"/>
      <c r="J9" s="15"/>
      <c r="K9" s="33"/>
      <c r="L9" s="246"/>
      <c r="M9" s="246"/>
      <c r="N9" s="246"/>
      <c r="O9" s="33" t="s">
        <v>296</v>
      </c>
      <c r="P9" s="15"/>
      <c r="Q9" s="15"/>
      <c r="R9" s="15"/>
      <c r="S9" s="15"/>
      <c r="T9" s="15"/>
      <c r="U9" s="15"/>
      <c r="V9" s="15"/>
      <c r="W9" s="15"/>
      <c r="X9" s="15"/>
      <c r="Y9" s="15"/>
      <c r="Z9" s="15"/>
      <c r="AA9" s="15"/>
      <c r="AB9" s="15"/>
      <c r="AC9" s="16"/>
      <c r="AD9" s="15"/>
      <c r="AE9" s="8"/>
      <c r="AF9" s="8"/>
      <c r="AG9" s="8"/>
      <c r="AH9" s="8"/>
      <c r="AI9" s="8"/>
      <c r="AJ9" s="8"/>
    </row>
    <row r="10" spans="1:36" ht="15.75" customHeight="1">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6"/>
      <c r="AD10" s="15"/>
      <c r="AE10" s="8"/>
      <c r="AF10" s="8"/>
      <c r="AG10" s="8"/>
      <c r="AH10" s="8"/>
      <c r="AI10" s="8"/>
      <c r="AJ10" s="8"/>
    </row>
    <row r="11" spans="1:36" ht="15.75" customHeight="1" thickBot="1">
      <c r="A11" s="35"/>
      <c r="B11" s="15"/>
      <c r="C11" s="15"/>
      <c r="D11" s="15"/>
      <c r="E11" s="15"/>
      <c r="F11" s="15"/>
      <c r="G11" s="15"/>
      <c r="H11" s="15"/>
      <c r="I11" s="15"/>
      <c r="J11" s="15"/>
      <c r="K11" s="15"/>
      <c r="L11" s="15"/>
      <c r="M11" s="15"/>
      <c r="N11" s="15"/>
      <c r="O11" s="15"/>
      <c r="P11" s="15"/>
      <c r="Q11" s="15"/>
      <c r="R11" s="15"/>
      <c r="S11" s="15"/>
      <c r="T11" s="15"/>
      <c r="U11" s="15"/>
      <c r="V11" s="15"/>
      <c r="W11" s="15"/>
      <c r="X11" s="15"/>
      <c r="Y11" s="15"/>
      <c r="Z11" s="36"/>
      <c r="AA11" s="36"/>
      <c r="AB11" s="36"/>
      <c r="AC11" s="37"/>
      <c r="AD11" s="38"/>
      <c r="AE11" s="8"/>
      <c r="AF11" s="8"/>
      <c r="AG11" s="8"/>
      <c r="AH11" s="8"/>
      <c r="AI11" s="8"/>
      <c r="AJ11" s="8"/>
    </row>
    <row r="12" spans="1:36">
      <c r="A12" s="39" t="s">
        <v>21</v>
      </c>
      <c r="B12" s="40"/>
      <c r="C12" s="40"/>
      <c r="D12" s="41"/>
      <c r="E12" s="42" t="s">
        <v>22</v>
      </c>
      <c r="F12" s="43"/>
      <c r="G12" s="43"/>
      <c r="H12" s="43"/>
      <c r="I12" s="43"/>
      <c r="J12" s="43"/>
      <c r="K12" s="43"/>
      <c r="L12" s="43"/>
      <c r="M12" s="43"/>
      <c r="N12" s="43"/>
      <c r="O12" s="43"/>
      <c r="P12" s="43"/>
      <c r="Q12" s="43"/>
      <c r="R12" s="43"/>
      <c r="S12" s="43"/>
      <c r="T12" s="43"/>
      <c r="U12" s="43"/>
      <c r="V12" s="43"/>
      <c r="W12" s="43"/>
      <c r="X12" s="44"/>
      <c r="Y12" s="45"/>
      <c r="Z12" s="46" t="s">
        <v>23</v>
      </c>
      <c r="AA12" s="47"/>
      <c r="AB12" s="47"/>
      <c r="AC12" s="47"/>
      <c r="AD12" s="48"/>
      <c r="AE12" s="8"/>
      <c r="AF12" s="46" t="s">
        <v>24</v>
      </c>
      <c r="AG12" s="48"/>
      <c r="AH12" s="8"/>
      <c r="AI12" s="8"/>
      <c r="AJ12" s="8"/>
    </row>
    <row r="13" spans="1:36">
      <c r="A13" s="49" t="s">
        <v>25</v>
      </c>
      <c r="B13" s="50" t="s">
        <v>26</v>
      </c>
      <c r="C13" s="50" t="s">
        <v>27</v>
      </c>
      <c r="D13" s="51" t="s">
        <v>28</v>
      </c>
      <c r="E13" s="52" t="s">
        <v>29</v>
      </c>
      <c r="F13" s="53"/>
      <c r="G13" s="53"/>
      <c r="H13" s="53"/>
      <c r="I13" s="54" t="s">
        <v>30</v>
      </c>
      <c r="J13" s="55"/>
      <c r="K13" s="55"/>
      <c r="L13" s="55"/>
      <c r="M13" s="55"/>
      <c r="N13" s="55"/>
      <c r="O13" s="55"/>
      <c r="P13" s="55"/>
      <c r="Q13" s="55"/>
      <c r="R13" s="56"/>
      <c r="S13" s="56"/>
      <c r="T13" s="54" t="s">
        <v>31</v>
      </c>
      <c r="U13" s="55"/>
      <c r="V13" s="55"/>
      <c r="W13" s="55"/>
      <c r="X13" s="57"/>
      <c r="Y13" s="45"/>
      <c r="Z13" s="58"/>
      <c r="AA13" s="59"/>
      <c r="AB13" s="59"/>
      <c r="AC13" s="59"/>
      <c r="AD13" s="60"/>
      <c r="AE13" s="8"/>
      <c r="AF13" s="58"/>
      <c r="AG13" s="60"/>
      <c r="AH13" s="61"/>
      <c r="AI13" s="61"/>
      <c r="AJ13" s="61"/>
    </row>
    <row r="14" spans="1:36" ht="32.25" customHeight="1" thickBot="1">
      <c r="A14" s="49"/>
      <c r="B14" s="50"/>
      <c r="C14" s="50"/>
      <c r="D14" s="51"/>
      <c r="E14" s="62" t="s">
        <v>32</v>
      </c>
      <c r="F14" s="63"/>
      <c r="G14" s="63"/>
      <c r="H14" s="63"/>
      <c r="I14" s="64" t="s">
        <v>33</v>
      </c>
      <c r="J14" s="65" t="s">
        <v>34</v>
      </c>
      <c r="K14" s="65" t="s">
        <v>35</v>
      </c>
      <c r="L14" s="66" t="s">
        <v>36</v>
      </c>
      <c r="M14" s="50" t="s">
        <v>37</v>
      </c>
      <c r="N14" s="67" t="s">
        <v>38</v>
      </c>
      <c r="O14" s="68" t="s">
        <v>39</v>
      </c>
      <c r="P14" s="50" t="s">
        <v>40</v>
      </c>
      <c r="Q14" s="68" t="s">
        <v>41</v>
      </c>
      <c r="R14" s="68" t="s">
        <v>42</v>
      </c>
      <c r="S14" s="69"/>
      <c r="T14" s="70" t="s">
        <v>43</v>
      </c>
      <c r="U14" s="50" t="s">
        <v>44</v>
      </c>
      <c r="V14" s="68" t="s">
        <v>45</v>
      </c>
      <c r="W14" s="50" t="s">
        <v>46</v>
      </c>
      <c r="X14" s="51"/>
      <c r="Y14" s="71"/>
      <c r="Z14" s="72"/>
      <c r="AA14" s="73"/>
      <c r="AB14" s="73"/>
      <c r="AC14" s="73"/>
      <c r="AD14" s="74"/>
      <c r="AE14" s="61"/>
      <c r="AF14" s="72"/>
      <c r="AG14" s="74"/>
      <c r="AH14" s="61"/>
      <c r="AI14" s="8"/>
      <c r="AJ14" s="61"/>
    </row>
    <row r="15" spans="1:36" ht="74.25" customHeight="1">
      <c r="A15" s="75"/>
      <c r="B15" s="68"/>
      <c r="C15" s="68"/>
      <c r="D15" s="76"/>
      <c r="E15" s="77" t="s">
        <v>47</v>
      </c>
      <c r="F15" s="78" t="s">
        <v>48</v>
      </c>
      <c r="G15" s="79"/>
      <c r="H15" s="80" t="s">
        <v>49</v>
      </c>
      <c r="I15" s="70"/>
      <c r="J15" s="65"/>
      <c r="K15" s="65"/>
      <c r="L15" s="81"/>
      <c r="M15" s="50"/>
      <c r="N15" s="82"/>
      <c r="O15" s="82"/>
      <c r="P15" s="50"/>
      <c r="Q15" s="82"/>
      <c r="R15" s="82"/>
      <c r="S15" s="83"/>
      <c r="T15" s="84"/>
      <c r="U15" s="50"/>
      <c r="V15" s="82"/>
      <c r="W15" s="85" t="s">
        <v>50</v>
      </c>
      <c r="X15" s="86" t="s">
        <v>51</v>
      </c>
      <c r="Y15" s="71"/>
      <c r="Z15" s="87" t="s">
        <v>52</v>
      </c>
      <c r="AA15" s="88" t="s">
        <v>53</v>
      </c>
      <c r="AB15" s="88" t="s">
        <v>54</v>
      </c>
      <c r="AC15" s="88" t="s">
        <v>55</v>
      </c>
      <c r="AD15" s="89" t="s">
        <v>56</v>
      </c>
      <c r="AE15" s="61"/>
      <c r="AF15" s="87" t="s">
        <v>57</v>
      </c>
      <c r="AG15" s="90" t="s">
        <v>133</v>
      </c>
      <c r="AH15" s="61"/>
      <c r="AI15" s="8"/>
      <c r="AJ15" s="61"/>
    </row>
    <row r="16" spans="1:36" ht="96" customHeight="1">
      <c r="A16" s="91">
        <v>1</v>
      </c>
      <c r="B16" s="110" t="s">
        <v>297</v>
      </c>
      <c r="C16" s="93" t="s">
        <v>298</v>
      </c>
      <c r="D16" s="93" t="s">
        <v>299</v>
      </c>
      <c r="E16" s="248" t="s">
        <v>99</v>
      </c>
      <c r="F16" s="96" t="s">
        <v>100</v>
      </c>
      <c r="G16" s="97" t="str">
        <f>+CONCATENATE(E16," - ",F16)</f>
        <v>MUY BAJA - MODERADO</v>
      </c>
      <c r="H16" s="98" t="str">
        <f>+VLOOKUP(G16,[8]Datos!D3:E17,2,FALSE)</f>
        <v>MODERADO</v>
      </c>
      <c r="I16" s="249" t="s">
        <v>300</v>
      </c>
      <c r="J16" s="99"/>
      <c r="K16" s="100" t="s">
        <v>66</v>
      </c>
      <c r="L16" s="101">
        <f>IF(K16="ASIGNADO",15,IF(K16="NO ASIGNADO",0,""))</f>
        <v>15</v>
      </c>
      <c r="M16" s="102">
        <f>SUM(L16:L22)</f>
        <v>95</v>
      </c>
      <c r="N16" s="103" t="s">
        <v>139</v>
      </c>
      <c r="O16" s="104">
        <f>IF(O19="DÉBIL",0,IF(O19="MODERADO",50,IF(O19="FUERTE",100,"")))</f>
        <v>50</v>
      </c>
      <c r="P16" s="105" t="str">
        <f>IF(AND(M19="FUERTE",N16="FUERTE (SIEMPRE SE EJECUTA)"),"NO","SÍ")</f>
        <v>SÍ</v>
      </c>
      <c r="Q16" s="106" t="s">
        <v>68</v>
      </c>
      <c r="R16" s="107" t="str">
        <f>IF(AND(E16="MUY BAJA",Q19=2),"MUY BAJA",IF(AND(E16="BAJA",Q19=2),"MUY BAJA",IF(AND(E16="MEDIA",Q19=2),"MUY BAJA",IF(AND(E16="ALTA",Q19=2),"BAJA",IF(AND(E16="MUY ALTA",Q19=2),"MEDIA",IF(AND(E16="MUY BAJA",Q19=1),"MUY BAJA",IF(AND(E16="BAJA",Q19=1),"MUY BAJA",IF(AND(E16="MEDIA",Q19=1),"BAJA",IF(AND(E16="ALTA",Q19=1),"MEDIA",IF(AND(E16="MUY ALTA",Q19=1),"ALTA",E16))))))))))</f>
        <v>MUY BAJA</v>
      </c>
      <c r="S16" s="97" t="str">
        <f>+CONCATENATE(R16," - ",F16)</f>
        <v>MUY BAJA - MODERADO</v>
      </c>
      <c r="T16" s="98" t="str">
        <f>+VLOOKUP(S16,[8]Datos!$D$3:$E$17,2,FALSE)</f>
        <v>MODERADO</v>
      </c>
      <c r="U16" s="108" t="s">
        <v>69</v>
      </c>
      <c r="V16" s="94" t="s">
        <v>301</v>
      </c>
      <c r="W16" s="279" t="s">
        <v>302</v>
      </c>
      <c r="X16" s="280" t="s">
        <v>303</v>
      </c>
      <c r="Y16" s="112"/>
      <c r="Z16" s="715">
        <v>45664</v>
      </c>
      <c r="AA16" s="716" t="s">
        <v>304</v>
      </c>
      <c r="AB16" s="716" t="s">
        <v>305</v>
      </c>
      <c r="AC16" s="717" t="s">
        <v>146</v>
      </c>
      <c r="AD16" s="717" t="s">
        <v>146</v>
      </c>
      <c r="AE16" s="8"/>
      <c r="AF16" s="718" t="s">
        <v>306</v>
      </c>
      <c r="AG16" s="719" t="s">
        <v>307</v>
      </c>
      <c r="AH16" s="8"/>
      <c r="AI16" s="8"/>
      <c r="AJ16" s="8"/>
    </row>
    <row r="17" spans="1:36" ht="96" customHeight="1">
      <c r="A17" s="91"/>
      <c r="B17" s="134"/>
      <c r="C17" s="120"/>
      <c r="D17" s="120"/>
      <c r="E17" s="257"/>
      <c r="F17" s="96"/>
      <c r="G17" s="123"/>
      <c r="H17" s="124"/>
      <c r="I17" s="249"/>
      <c r="J17" s="125" t="s">
        <v>79</v>
      </c>
      <c r="K17" s="126" t="s">
        <v>80</v>
      </c>
      <c r="L17" s="127">
        <f>IF(K17="ADECUADO",15,IF(K17="INADECUADO",0,""))</f>
        <v>15</v>
      </c>
      <c r="M17" s="128"/>
      <c r="N17" s="129"/>
      <c r="O17" s="104"/>
      <c r="P17" s="130"/>
      <c r="Q17" s="106"/>
      <c r="R17" s="131"/>
      <c r="S17" s="123"/>
      <c r="T17" s="124"/>
      <c r="U17" s="132"/>
      <c r="V17" s="191"/>
      <c r="W17" s="287"/>
      <c r="X17" s="288"/>
      <c r="Y17" s="112"/>
      <c r="Z17" s="720"/>
      <c r="AA17" s="721"/>
      <c r="AB17" s="721"/>
      <c r="AC17" s="722"/>
      <c r="AD17" s="722"/>
      <c r="AE17" s="8"/>
      <c r="AF17" s="723"/>
      <c r="AG17" s="724"/>
      <c r="AH17" s="8"/>
      <c r="AI17" s="8"/>
      <c r="AJ17" s="8"/>
    </row>
    <row r="18" spans="1:36" ht="96" customHeight="1">
      <c r="A18" s="91"/>
      <c r="B18" s="134"/>
      <c r="C18" s="120"/>
      <c r="D18" s="120"/>
      <c r="E18" s="257"/>
      <c r="F18" s="96"/>
      <c r="G18" s="123"/>
      <c r="H18" s="124"/>
      <c r="I18" s="249"/>
      <c r="J18" s="141" t="s">
        <v>81</v>
      </c>
      <c r="K18" s="126" t="s">
        <v>82</v>
      </c>
      <c r="L18" s="127">
        <f>IF(K18="OPORTUNA",15,IF(K18="INOPORTUNA",0,""))</f>
        <v>15</v>
      </c>
      <c r="M18" s="128"/>
      <c r="N18" s="129"/>
      <c r="O18" s="104"/>
      <c r="P18" s="130"/>
      <c r="Q18" s="142" t="s">
        <v>83</v>
      </c>
      <c r="R18" s="131"/>
      <c r="S18" s="123"/>
      <c r="T18" s="124"/>
      <c r="U18" s="132"/>
      <c r="V18" s="191"/>
      <c r="W18" s="287"/>
      <c r="X18" s="288"/>
      <c r="Y18" s="112"/>
      <c r="Z18" s="720"/>
      <c r="AA18" s="721"/>
      <c r="AB18" s="721"/>
      <c r="AC18" s="722"/>
      <c r="AD18" s="722"/>
      <c r="AE18" s="8"/>
      <c r="AF18" s="723"/>
      <c r="AG18" s="724"/>
      <c r="AH18" s="8"/>
      <c r="AI18" s="8"/>
      <c r="AJ18" s="8"/>
    </row>
    <row r="19" spans="1:36" ht="96" customHeight="1">
      <c r="A19" s="91"/>
      <c r="B19" s="134"/>
      <c r="C19" s="120"/>
      <c r="D19" s="120"/>
      <c r="E19" s="257"/>
      <c r="F19" s="96"/>
      <c r="G19" s="123"/>
      <c r="H19" s="124"/>
      <c r="I19" s="249"/>
      <c r="J19" s="125" t="s">
        <v>84</v>
      </c>
      <c r="K19" s="126" t="s">
        <v>308</v>
      </c>
      <c r="L19" s="127">
        <f>IF(K19="PREVENIR",15,IF(K19="DETECTAR",10,IF(K19="NO ES UN CONTROL",0,"")))</f>
        <v>10</v>
      </c>
      <c r="M19" s="143" t="str">
        <f>IF(M16&lt;86,"DÉBIL",IF(M16&lt;96,"MODERADO",IF(M16&lt;101,"FUERTE","")))</f>
        <v>MODERADO</v>
      </c>
      <c r="N19" s="129"/>
      <c r="O19" s="144" t="str">
        <f>IF(AND(M19="FUERTE",N16="FUERTE (SIEMPRE SE EJECUTA)"),"FUERTE",IF(OR(M19="DÉBIL",N16="DÉBIL (NO SE EJECUTA)"),"DÉBIL",IF(OR(M19="MODERADO",N16="MODERADO (ALGUNAS VECES)"),"MODERADO")))</f>
        <v>MODERADO</v>
      </c>
      <c r="P19" s="130"/>
      <c r="Q19" s="145">
        <f>IF(AND($O$19="FUERTE",$Q$16="DIRECTAMENTE"),2,IF(AND($O$19="FUERTE",$Q$16="DIRECTAMENTE"),2,IF(AND($O$19="FUERTE",$Q$16="DIRECTAMENTE"),2,IF(AND($O$19="FUERTE",$Q$16="NO DISMINUYE"),0,IF(AND($O$19="MODERADO",$Q$16="DIRECTAMENTE"),1,IF(AND($O$19="MODERADO",$Q$16="DIRECTAMENTE"),1,IF(AND($O$19="MODERADO",$Q$16="DIRECTAMENTE"),1,IF(AND($O$19="MODERADO",$Q$16="NO DISMINUYE"),0,"N/A"))))))))</f>
        <v>1</v>
      </c>
      <c r="R19" s="131"/>
      <c r="S19" s="123"/>
      <c r="T19" s="124"/>
      <c r="U19" s="132"/>
      <c r="V19" s="146" t="s">
        <v>86</v>
      </c>
      <c r="W19" s="287"/>
      <c r="X19" s="146" t="s">
        <v>87</v>
      </c>
      <c r="Y19" s="147"/>
      <c r="Z19" s="720"/>
      <c r="AA19" s="721"/>
      <c r="AB19" s="721"/>
      <c r="AC19" s="722"/>
      <c r="AD19" s="722"/>
      <c r="AE19" s="8"/>
      <c r="AF19" s="723"/>
      <c r="AG19" s="724"/>
      <c r="AH19" s="8"/>
      <c r="AI19" s="8"/>
      <c r="AJ19" s="8"/>
    </row>
    <row r="20" spans="1:36" ht="96" customHeight="1">
      <c r="A20" s="91"/>
      <c r="B20" s="134"/>
      <c r="C20" s="120"/>
      <c r="D20" s="120"/>
      <c r="E20" s="257"/>
      <c r="F20" s="96"/>
      <c r="G20" s="123"/>
      <c r="H20" s="124"/>
      <c r="I20" s="249"/>
      <c r="J20" s="125" t="s">
        <v>88</v>
      </c>
      <c r="K20" s="126" t="s">
        <v>89</v>
      </c>
      <c r="L20" s="127">
        <f>IF(K20="CONFIABLE",15,IF(K20="NO CONFIABLE",0,""))</f>
        <v>15</v>
      </c>
      <c r="M20" s="148"/>
      <c r="N20" s="129"/>
      <c r="O20" s="144"/>
      <c r="P20" s="130"/>
      <c r="Q20" s="149"/>
      <c r="R20" s="131"/>
      <c r="S20" s="123"/>
      <c r="T20" s="124"/>
      <c r="U20" s="132"/>
      <c r="V20" s="150"/>
      <c r="W20" s="287"/>
      <c r="X20" s="150"/>
      <c r="Y20" s="147"/>
      <c r="Z20" s="720"/>
      <c r="AA20" s="721"/>
      <c r="AB20" s="721"/>
      <c r="AC20" s="722"/>
      <c r="AD20" s="722"/>
      <c r="AE20" s="8"/>
      <c r="AF20" s="723"/>
      <c r="AG20" s="724"/>
      <c r="AH20" s="8"/>
      <c r="AI20" s="8"/>
      <c r="AJ20" s="8"/>
    </row>
    <row r="21" spans="1:36" ht="96" customHeight="1">
      <c r="A21" s="91"/>
      <c r="B21" s="134"/>
      <c r="C21" s="120"/>
      <c r="D21" s="120"/>
      <c r="E21" s="257"/>
      <c r="F21" s="96"/>
      <c r="G21" s="123"/>
      <c r="H21" s="124"/>
      <c r="I21" s="249"/>
      <c r="J21" s="125" t="s">
        <v>90</v>
      </c>
      <c r="K21" s="126" t="s">
        <v>152</v>
      </c>
      <c r="L21" s="127">
        <v>15</v>
      </c>
      <c r="M21" s="148"/>
      <c r="N21" s="129"/>
      <c r="O21" s="144"/>
      <c r="P21" s="130"/>
      <c r="Q21" s="149"/>
      <c r="R21" s="131"/>
      <c r="S21" s="123"/>
      <c r="T21" s="124"/>
      <c r="U21" s="132"/>
      <c r="V21" s="266" t="s">
        <v>92</v>
      </c>
      <c r="W21" s="287"/>
      <c r="X21" s="725" t="s">
        <v>309</v>
      </c>
      <c r="Y21" s="112"/>
      <c r="Z21" s="720"/>
      <c r="AA21" s="721"/>
      <c r="AB21" s="721"/>
      <c r="AC21" s="722"/>
      <c r="AD21" s="722"/>
      <c r="AE21" s="8"/>
      <c r="AF21" s="723"/>
      <c r="AG21" s="724"/>
      <c r="AH21" s="8"/>
      <c r="AI21" s="8"/>
      <c r="AJ21" s="8"/>
    </row>
    <row r="22" spans="1:36" ht="96" customHeight="1" thickBot="1">
      <c r="A22" s="153"/>
      <c r="B22" s="172"/>
      <c r="C22" s="155"/>
      <c r="D22" s="155"/>
      <c r="E22" s="267"/>
      <c r="F22" s="158"/>
      <c r="G22" s="159"/>
      <c r="H22" s="160"/>
      <c r="I22" s="726"/>
      <c r="J22" s="161" t="s">
        <v>94</v>
      </c>
      <c r="K22" s="162" t="s">
        <v>95</v>
      </c>
      <c r="L22" s="163">
        <f>IF(K22="COMPLETA",10,IF(K22="INCOMPLETA",5,IF(K22="NO EXISTE",0,"")))</f>
        <v>10</v>
      </c>
      <c r="M22" s="164"/>
      <c r="N22" s="165"/>
      <c r="O22" s="166"/>
      <c r="P22" s="167"/>
      <c r="Q22" s="168"/>
      <c r="R22" s="169"/>
      <c r="S22" s="159"/>
      <c r="T22" s="160"/>
      <c r="U22" s="170"/>
      <c r="V22" s="269"/>
      <c r="W22" s="294"/>
      <c r="X22" s="727"/>
      <c r="Y22" s="112"/>
      <c r="Z22" s="728"/>
      <c r="AA22" s="729"/>
      <c r="AB22" s="729"/>
      <c r="AC22" s="730"/>
      <c r="AD22" s="730"/>
      <c r="AE22" s="8"/>
      <c r="AF22" s="731"/>
      <c r="AG22" s="732"/>
      <c r="AH22" s="8"/>
      <c r="AI22" s="8"/>
      <c r="AJ22" s="8"/>
    </row>
    <row r="23" spans="1:36" ht="15.75">
      <c r="A23" s="91">
        <v>2</v>
      </c>
      <c r="B23" s="110" t="s">
        <v>310</v>
      </c>
      <c r="C23" s="93" t="s">
        <v>311</v>
      </c>
      <c r="D23" s="94" t="s">
        <v>299</v>
      </c>
      <c r="E23" s="248" t="s">
        <v>99</v>
      </c>
      <c r="F23" s="96" t="s">
        <v>100</v>
      </c>
      <c r="G23" s="97" t="str">
        <f>+CONCATENATE(E23," - ",F23)</f>
        <v>MUY BAJA - MODERADO</v>
      </c>
      <c r="H23" s="98" t="s">
        <v>100</v>
      </c>
      <c r="I23" s="249" t="s">
        <v>312</v>
      </c>
      <c r="J23" s="99" t="s">
        <v>65</v>
      </c>
      <c r="K23" s="100" t="s">
        <v>66</v>
      </c>
      <c r="L23" s="101">
        <f>IF(K23="ASIGNADO",15,IF(K23="NO ASIGNADO",0,""))</f>
        <v>15</v>
      </c>
      <c r="M23" s="102">
        <f>SUM(L23:L29)</f>
        <v>100</v>
      </c>
      <c r="N23" s="103" t="s">
        <v>139</v>
      </c>
      <c r="O23" s="104">
        <f>IF(O26="DÉBIL",0,IF(O26="MODERADO",50,IF(O26="FUERTE",100,"")))</f>
        <v>100</v>
      </c>
      <c r="P23" s="105" t="str">
        <f>IF(AND(M26="FUERTE",N23="FUERTE (SIEMPRE SE EJECUTA)"),"NO","SÍ")</f>
        <v>NO</v>
      </c>
      <c r="Q23" s="106" t="s">
        <v>68</v>
      </c>
      <c r="R23" s="107" t="str">
        <f>IF(AND(E23="MUY BAJA",Q26=2),"MUY BAJA",IF(AND(E23="BAJA",Q26=2),"MUY BAJA",IF(AND(E23="MEDIA",Q26=2),"MUY BAJA",IF(AND(E23="ALTA",Q26=2),"BAJA",IF(AND(E23="MUY ALTA",Q26=2),"MEDIA",IF(AND(E23="MUY BAJA",Q26=1),"MUY BAJA",IF(AND(E23="BAJA",Q26=1),"MUY BAJA",IF(AND(E23="MEDIA",Q26=1),"BAJA",IF(AND(E23="ALTA",Q26=1),"MEDIA",IF(AND(E23="MUY ALTA",Q26=1),"ALTA",E23))))))))))</f>
        <v>MUY BAJA</v>
      </c>
      <c r="S23" s="97" t="str">
        <f>+CONCATENATE(R23," - ",F23)</f>
        <v>MUY BAJA - MODERADO</v>
      </c>
      <c r="T23" s="98" t="str">
        <f>+VLOOKUP(S23,[8]Datos!$D$3:$E$17,2,FALSE)</f>
        <v>MODERADO</v>
      </c>
      <c r="U23" s="108" t="s">
        <v>69</v>
      </c>
      <c r="V23" s="94" t="s">
        <v>313</v>
      </c>
      <c r="W23" s="279" t="s">
        <v>314</v>
      </c>
      <c r="X23" s="725" t="s">
        <v>315</v>
      </c>
      <c r="Y23" s="112"/>
      <c r="Z23" s="733">
        <v>45664</v>
      </c>
      <c r="AA23" s="717" t="s">
        <v>316</v>
      </c>
      <c r="AB23" s="717" t="s">
        <v>317</v>
      </c>
      <c r="AC23" s="717" t="s">
        <v>146</v>
      </c>
      <c r="AD23" s="717" t="s">
        <v>146</v>
      </c>
      <c r="AE23" s="8"/>
      <c r="AF23" s="718" t="s">
        <v>318</v>
      </c>
      <c r="AG23" s="719" t="s">
        <v>319</v>
      </c>
    </row>
    <row r="24" spans="1:36" ht="31.5">
      <c r="A24" s="91"/>
      <c r="B24" s="134"/>
      <c r="C24" s="120"/>
      <c r="D24" s="121"/>
      <c r="E24" s="257"/>
      <c r="F24" s="96"/>
      <c r="G24" s="123"/>
      <c r="H24" s="124"/>
      <c r="I24" s="249"/>
      <c r="J24" s="125" t="s">
        <v>79</v>
      </c>
      <c r="K24" s="126" t="s">
        <v>80</v>
      </c>
      <c r="L24" s="127">
        <f>IF(K24="ADECUADO",15,IF(K24="INADECUADO",0,""))</f>
        <v>15</v>
      </c>
      <c r="M24" s="128"/>
      <c r="N24" s="129"/>
      <c r="O24" s="104"/>
      <c r="P24" s="130"/>
      <c r="Q24" s="106"/>
      <c r="R24" s="131"/>
      <c r="S24" s="123"/>
      <c r="T24" s="124"/>
      <c r="U24" s="132"/>
      <c r="V24" s="191"/>
      <c r="W24" s="287"/>
      <c r="X24" s="288"/>
      <c r="Y24" s="112"/>
      <c r="Z24" s="734"/>
      <c r="AA24" s="722"/>
      <c r="AB24" s="722"/>
      <c r="AC24" s="722"/>
      <c r="AD24" s="722"/>
      <c r="AE24" s="8"/>
      <c r="AF24" s="723"/>
      <c r="AG24" s="724"/>
    </row>
    <row r="25" spans="1:36" ht="63">
      <c r="A25" s="91"/>
      <c r="B25" s="134"/>
      <c r="C25" s="120"/>
      <c r="D25" s="121"/>
      <c r="E25" s="257"/>
      <c r="F25" s="96"/>
      <c r="G25" s="123"/>
      <c r="H25" s="124"/>
      <c r="I25" s="249"/>
      <c r="J25" s="141" t="s">
        <v>81</v>
      </c>
      <c r="K25" s="126" t="s">
        <v>82</v>
      </c>
      <c r="L25" s="127">
        <f>IF(K25="OPORTUNA",15,IF(K25="INOPORTUNA",0,""))</f>
        <v>15</v>
      </c>
      <c r="M25" s="128"/>
      <c r="N25" s="129"/>
      <c r="O25" s="104"/>
      <c r="P25" s="130"/>
      <c r="Q25" s="142" t="s">
        <v>83</v>
      </c>
      <c r="R25" s="131"/>
      <c r="S25" s="123"/>
      <c r="T25" s="124"/>
      <c r="U25" s="132"/>
      <c r="V25" s="191"/>
      <c r="W25" s="287"/>
      <c r="X25" s="288"/>
      <c r="Y25" s="112"/>
      <c r="Z25" s="734"/>
      <c r="AA25" s="722"/>
      <c r="AB25" s="722"/>
      <c r="AC25" s="722"/>
      <c r="AD25" s="722"/>
      <c r="AE25" s="8"/>
      <c r="AF25" s="723"/>
      <c r="AG25" s="724"/>
    </row>
    <row r="26" spans="1:36" ht="63">
      <c r="A26" s="91"/>
      <c r="B26" s="134"/>
      <c r="C26" s="120"/>
      <c r="D26" s="121"/>
      <c r="E26" s="257"/>
      <c r="F26" s="96"/>
      <c r="G26" s="123"/>
      <c r="H26" s="124"/>
      <c r="I26" s="249"/>
      <c r="J26" s="125" t="s">
        <v>84</v>
      </c>
      <c r="K26" s="126" t="s">
        <v>85</v>
      </c>
      <c r="L26" s="127">
        <f>IF(K26="PREVENIR",15,IF(K26="DETECTAR",10,IF(K26="NO ES UN CONTROL",0,"")))</f>
        <v>15</v>
      </c>
      <c r="M26" s="143" t="str">
        <f>IF(M23&lt;86,"DÉBIL",IF(M23&lt;96,"MODERADO",IF(M23&lt;101,"FUERTE","")))</f>
        <v>FUERTE</v>
      </c>
      <c r="N26" s="129"/>
      <c r="O26" s="144" t="str">
        <f>IF(AND(M26="FUERTE",N23="FUERTE (SIEMPRE SE EJECUTA)"),"FUERTE",IF(OR(M26="DÉBIL",N23="DÉBIL (NO SE EJECUTA)"),"DÉBIL",IF(OR(M26="MODERADO",N23="MODERADO (ALGUNAS VECES)"),"MODERADO")))</f>
        <v>FUERTE</v>
      </c>
      <c r="P26" s="130"/>
      <c r="Q26" s="145">
        <f>IF(AND($O$19="FUERTE",$Q$16="DIRECTAMENTE"),2,IF(AND($O$19="FUERTE",$Q$16="DIRECTAMENTE"),2,IF(AND($O$19="FUERTE",$Q$16="DIRECTAMENTE"),2,IF(AND($O$19="FUERTE",$Q$16="NO DISMINUYE"),0,IF(AND($O$19="MODERADO",$Q$16="DIRECTAMENTE"),1,IF(AND($O$19="MODERADO",$Q$16="DIRECTAMENTE"),1,IF(AND($O$19="MODERADO",$Q$16="DIRECTAMENTE"),1,IF(AND($O$19="MODERADO",$Q$16="NO DISMINUYE"),0,"N/A"))))))))</f>
        <v>1</v>
      </c>
      <c r="R26" s="131"/>
      <c r="S26" s="123"/>
      <c r="T26" s="124"/>
      <c r="U26" s="132"/>
      <c r="V26" s="146" t="s">
        <v>86</v>
      </c>
      <c r="W26" s="287"/>
      <c r="X26" s="735" t="s">
        <v>87</v>
      </c>
      <c r="Y26" s="147"/>
      <c r="Z26" s="734"/>
      <c r="AA26" s="722"/>
      <c r="AB26" s="722"/>
      <c r="AC26" s="722"/>
      <c r="AD26" s="722"/>
      <c r="AE26" s="8"/>
      <c r="AF26" s="723"/>
      <c r="AG26" s="724"/>
    </row>
    <row r="27" spans="1:36" ht="47.25">
      <c r="A27" s="91"/>
      <c r="B27" s="134"/>
      <c r="C27" s="120"/>
      <c r="D27" s="121"/>
      <c r="E27" s="257"/>
      <c r="F27" s="96"/>
      <c r="G27" s="123"/>
      <c r="H27" s="124"/>
      <c r="I27" s="249"/>
      <c r="J27" s="125" t="s">
        <v>88</v>
      </c>
      <c r="K27" s="126" t="s">
        <v>89</v>
      </c>
      <c r="L27" s="127">
        <f>IF(K27="CONFIABLE",15,IF(K27="NO CONFIABLE",0,""))</f>
        <v>15</v>
      </c>
      <c r="M27" s="148"/>
      <c r="N27" s="129"/>
      <c r="O27" s="144"/>
      <c r="P27" s="130"/>
      <c r="Q27" s="149"/>
      <c r="R27" s="131"/>
      <c r="S27" s="123"/>
      <c r="T27" s="124"/>
      <c r="U27" s="132"/>
      <c r="V27" s="150"/>
      <c r="W27" s="287"/>
      <c r="X27" s="736"/>
      <c r="Y27" s="147"/>
      <c r="Z27" s="734"/>
      <c r="AA27" s="722"/>
      <c r="AB27" s="722"/>
      <c r="AC27" s="722"/>
      <c r="AD27" s="722"/>
      <c r="AE27" s="8"/>
      <c r="AF27" s="723"/>
      <c r="AG27" s="724"/>
    </row>
    <row r="28" spans="1:36" ht="47.25">
      <c r="A28" s="91"/>
      <c r="B28" s="134"/>
      <c r="C28" s="120"/>
      <c r="D28" s="121"/>
      <c r="E28" s="257"/>
      <c r="F28" s="96"/>
      <c r="G28" s="123"/>
      <c r="H28" s="124"/>
      <c r="I28" s="249"/>
      <c r="J28" s="125" t="s">
        <v>90</v>
      </c>
      <c r="K28" s="126" t="s">
        <v>91</v>
      </c>
      <c r="L28" s="127">
        <f>IF(K28="SE INVESTIGAN Y SE RESUELVEN OPORTUNAMENTE",15,IF(K28="NO SE INVESTIGAN Y SE RESUELVEN OPORTUNAMENTE",0,""))</f>
        <v>15</v>
      </c>
      <c r="M28" s="148"/>
      <c r="N28" s="129"/>
      <c r="O28" s="144"/>
      <c r="P28" s="130"/>
      <c r="Q28" s="149"/>
      <c r="R28" s="131"/>
      <c r="S28" s="123"/>
      <c r="T28" s="124"/>
      <c r="U28" s="132"/>
      <c r="V28" s="266" t="s">
        <v>92</v>
      </c>
      <c r="W28" s="287"/>
      <c r="X28" s="725" t="s">
        <v>320</v>
      </c>
      <c r="Y28" s="112"/>
      <c r="Z28" s="734"/>
      <c r="AA28" s="722"/>
      <c r="AB28" s="722"/>
      <c r="AC28" s="722"/>
      <c r="AD28" s="722"/>
      <c r="AE28" s="8"/>
      <c r="AF28" s="723"/>
      <c r="AG28" s="724"/>
    </row>
    <row r="29" spans="1:36" ht="48" thickBot="1">
      <c r="A29" s="153"/>
      <c r="B29" s="172"/>
      <c r="C29" s="155"/>
      <c r="D29" s="156"/>
      <c r="E29" s="267"/>
      <c r="F29" s="158"/>
      <c r="G29" s="159"/>
      <c r="H29" s="160"/>
      <c r="I29" s="726"/>
      <c r="J29" s="161" t="s">
        <v>94</v>
      </c>
      <c r="K29" s="162" t="s">
        <v>95</v>
      </c>
      <c r="L29" s="163">
        <f>IF(K29="COMPLETA",10,IF(K29="INCOMPLETA",5,IF(K29="NO EXISTE",0,"")))</f>
        <v>10</v>
      </c>
      <c r="M29" s="164"/>
      <c r="N29" s="165"/>
      <c r="O29" s="166"/>
      <c r="P29" s="167"/>
      <c r="Q29" s="168"/>
      <c r="R29" s="169"/>
      <c r="S29" s="159"/>
      <c r="T29" s="160"/>
      <c r="U29" s="170"/>
      <c r="V29" s="269"/>
      <c r="W29" s="294"/>
      <c r="X29" s="727"/>
      <c r="Y29" s="112"/>
      <c r="Z29" s="737"/>
      <c r="AA29" s="730"/>
      <c r="AB29" s="730"/>
      <c r="AC29" s="730"/>
      <c r="AD29" s="730"/>
      <c r="AE29" s="8"/>
      <c r="AF29" s="731"/>
      <c r="AG29" s="732"/>
    </row>
  </sheetData>
  <dataConsolidate/>
  <mergeCells count="107">
    <mergeCell ref="AC23:AC29"/>
    <mergeCell ref="AD23:AD29"/>
    <mergeCell ref="AF23:AF29"/>
    <mergeCell ref="AG23:AG29"/>
    <mergeCell ref="M26:M29"/>
    <mergeCell ref="O26:O29"/>
    <mergeCell ref="Q26:Q29"/>
    <mergeCell ref="V26:V27"/>
    <mergeCell ref="X26:X27"/>
    <mergeCell ref="V28:V29"/>
    <mergeCell ref="V23:V25"/>
    <mergeCell ref="W23:W29"/>
    <mergeCell ref="X23:X25"/>
    <mergeCell ref="Z23:Z29"/>
    <mergeCell ref="AA23:AA29"/>
    <mergeCell ref="AB23:AB29"/>
    <mergeCell ref="X28:X29"/>
    <mergeCell ref="P23:P29"/>
    <mergeCell ref="Q23:Q24"/>
    <mergeCell ref="R23:R29"/>
    <mergeCell ref="S23:S29"/>
    <mergeCell ref="T23:T29"/>
    <mergeCell ref="U23:U29"/>
    <mergeCell ref="G23:G29"/>
    <mergeCell ref="H23:H29"/>
    <mergeCell ref="I23:I29"/>
    <mergeCell ref="M23:M25"/>
    <mergeCell ref="N23:N29"/>
    <mergeCell ref="O23:O25"/>
    <mergeCell ref="A23:A29"/>
    <mergeCell ref="B23:B29"/>
    <mergeCell ref="C23:C29"/>
    <mergeCell ref="D23:D29"/>
    <mergeCell ref="E23:E29"/>
    <mergeCell ref="F23:F29"/>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7" priority="10" operator="containsText" text="EXTREMO">
      <formula>NOT(ISERROR(SEARCH("EXTREMO",H16)))</formula>
    </cfRule>
    <cfRule type="containsText" dxfId="16" priority="11" operator="containsText" text="ALTO">
      <formula>NOT(ISERROR(SEARCH("ALTO",H16)))</formula>
    </cfRule>
    <cfRule type="containsText" dxfId="15" priority="12" operator="containsText" text="MODERADO">
      <formula>NOT(ISERROR(SEARCH("MODERADO",H16)))</formula>
    </cfRule>
  </conditionalFormatting>
  <conditionalFormatting sqref="T16:T22">
    <cfRule type="containsText" dxfId="14" priority="7" operator="containsText" text="EXTREMO">
      <formula>NOT(ISERROR(SEARCH("EXTREMO",T16)))</formula>
    </cfRule>
    <cfRule type="containsText" dxfId="13" priority="8" operator="containsText" text="ALTO">
      <formula>NOT(ISERROR(SEARCH("ALTO",T16)))</formula>
    </cfRule>
    <cfRule type="containsText" dxfId="12" priority="9" operator="containsText" text="MODERADO">
      <formula>NOT(ISERROR(SEARCH("MODERADO",T16)))</formula>
    </cfRule>
  </conditionalFormatting>
  <conditionalFormatting sqref="H23:H29">
    <cfRule type="containsText" dxfId="11" priority="4" operator="containsText" text="EXTREMO">
      <formula>NOT(ISERROR(SEARCH("EXTREMO",H23)))</formula>
    </cfRule>
    <cfRule type="containsText" dxfId="10" priority="5" operator="containsText" text="ALTO">
      <formula>NOT(ISERROR(SEARCH("ALTO",H23)))</formula>
    </cfRule>
    <cfRule type="containsText" dxfId="9" priority="6" operator="containsText" text="MODERADO">
      <formula>NOT(ISERROR(SEARCH("MODERADO",H23)))</formula>
    </cfRule>
  </conditionalFormatting>
  <conditionalFormatting sqref="T23:T29">
    <cfRule type="containsText" dxfId="8" priority="1" operator="containsText" text="EXTREMO">
      <formula>NOT(ISERROR(SEARCH("EXTREMO",T23)))</formula>
    </cfRule>
    <cfRule type="containsText" dxfId="7" priority="2" operator="containsText" text="ALTO">
      <formula>NOT(ISERROR(SEARCH("ALTO",T23)))</formula>
    </cfRule>
    <cfRule type="containsText" dxfId="6" priority="3" operator="containsText" text="MODERADO">
      <formula>NOT(ISERROR(SEARCH("MODERADO",T23)))</formula>
    </cfRule>
  </conditionalFormatting>
  <dataValidations count="1">
    <dataValidation type="list" allowBlank="1" showInputMessage="1" showErrorMessage="1" sqref="Q16:Q17 Q23:Q24" xr:uid="{FC5D00D3-F4E5-4369-86BD-42D5BF86F7C6}">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B2F7-C0A6-4085-B0A7-AF6765C2B82F}">
  <dimension ref="A1:AJ23"/>
  <sheetViews>
    <sheetView showGridLines="0" tabSelected="1" view="pageBreakPreview" topLeftCell="A15" zoomScale="50" zoomScaleNormal="50" zoomScaleSheetLayoutView="50" workbookViewId="0">
      <selection activeCell="I16" sqref="I16:I22"/>
    </sheetView>
  </sheetViews>
  <sheetFormatPr baseColWidth="10" defaultColWidth="11.42578125" defaultRowHeight="15"/>
  <cols>
    <col min="1" max="1" width="36.85546875" style="746" customWidth="1"/>
    <col min="2" max="4" width="32.5703125" style="746" customWidth="1"/>
    <col min="5" max="7" width="20.85546875" style="746" customWidth="1"/>
    <col min="8" max="8" width="25.42578125" style="746" customWidth="1"/>
    <col min="9" max="9" width="59.140625" style="746" customWidth="1"/>
    <col min="10" max="10" width="53.7109375" style="746" customWidth="1"/>
    <col min="11" max="11" width="24.5703125" style="746" customWidth="1"/>
    <col min="12" max="12" width="22.85546875" style="746" customWidth="1"/>
    <col min="13" max="15" width="24.5703125" style="746" customWidth="1"/>
    <col min="16" max="16" width="19.7109375" style="746" customWidth="1"/>
    <col min="17" max="20" width="25.140625" style="746" customWidth="1"/>
    <col min="21" max="21" width="16.5703125" style="746" customWidth="1"/>
    <col min="22" max="22" width="40" style="746" customWidth="1"/>
    <col min="23" max="23" width="38.5703125" style="746" customWidth="1"/>
    <col min="24" max="24" width="25.42578125" style="746" customWidth="1"/>
    <col min="25" max="25" width="1.7109375" style="746" customWidth="1"/>
    <col min="26" max="28" width="33.42578125" style="746" customWidth="1"/>
    <col min="29" max="29" width="40.28515625" style="746" customWidth="1"/>
    <col min="30" max="30" width="34.85546875" style="746" customWidth="1"/>
    <col min="31" max="31" width="2.28515625" style="746" customWidth="1"/>
    <col min="32" max="32" width="42.5703125" style="746" customWidth="1"/>
    <col min="33" max="33" width="50.28515625" style="746" customWidth="1"/>
    <col min="34" max="36" width="11.42578125" style="746" customWidth="1"/>
    <col min="37" max="16384" width="11.42578125" style="746"/>
  </cols>
  <sheetData>
    <row r="1" spans="1:36" ht="27" customHeight="1">
      <c r="A1" s="738"/>
      <c r="B1" s="739" t="s">
        <v>129</v>
      </c>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1"/>
      <c r="AD1" s="742" t="s">
        <v>1</v>
      </c>
      <c r="AE1" s="743"/>
      <c r="AF1" s="743"/>
      <c r="AG1" s="744" t="s">
        <v>2</v>
      </c>
      <c r="AH1" s="745"/>
      <c r="AI1" s="745"/>
      <c r="AJ1" s="745"/>
    </row>
    <row r="2" spans="1:36" ht="27" customHeight="1" thickBot="1">
      <c r="A2" s="738"/>
      <c r="B2" s="747"/>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9"/>
      <c r="AD2" s="742" t="s">
        <v>3</v>
      </c>
      <c r="AE2" s="743"/>
      <c r="AF2" s="743"/>
      <c r="AG2" s="750" t="s">
        <v>4</v>
      </c>
      <c r="AH2" s="745"/>
      <c r="AI2" s="745"/>
      <c r="AJ2" s="745"/>
    </row>
    <row r="3" spans="1:36" ht="27" customHeight="1">
      <c r="A3" s="738"/>
      <c r="B3" s="739" t="s">
        <v>5</v>
      </c>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1"/>
      <c r="AD3" s="742" t="s">
        <v>6</v>
      </c>
      <c r="AE3" s="743"/>
      <c r="AF3" s="743"/>
      <c r="AG3" s="744" t="s">
        <v>7</v>
      </c>
      <c r="AH3" s="745"/>
      <c r="AI3" s="745"/>
      <c r="AJ3" s="745"/>
    </row>
    <row r="4" spans="1:36" ht="27" customHeight="1" thickBot="1">
      <c r="A4" s="738"/>
      <c r="B4" s="747"/>
      <c r="C4" s="748"/>
      <c r="D4" s="748"/>
      <c r="E4" s="748"/>
      <c r="F4" s="748"/>
      <c r="G4" s="748"/>
      <c r="H4" s="748"/>
      <c r="I4" s="748"/>
      <c r="J4" s="748"/>
      <c r="K4" s="748"/>
      <c r="L4" s="748"/>
      <c r="M4" s="748"/>
      <c r="N4" s="748"/>
      <c r="O4" s="748"/>
      <c r="P4" s="748"/>
      <c r="Q4" s="748"/>
      <c r="R4" s="748"/>
      <c r="S4" s="748"/>
      <c r="T4" s="748"/>
      <c r="U4" s="748"/>
      <c r="V4" s="748"/>
      <c r="W4" s="748"/>
      <c r="X4" s="748"/>
      <c r="Y4" s="748"/>
      <c r="Z4" s="748"/>
      <c r="AA4" s="748"/>
      <c r="AB4" s="748"/>
      <c r="AC4" s="749"/>
      <c r="AD4" s="742" t="s">
        <v>8</v>
      </c>
      <c r="AE4" s="743"/>
      <c r="AF4" s="743"/>
      <c r="AG4" s="751">
        <v>44838</v>
      </c>
      <c r="AH4" s="745"/>
      <c r="AI4" s="745"/>
      <c r="AJ4" s="745"/>
    </row>
    <row r="5" spans="1:36" ht="27" customHeight="1" thickBot="1">
      <c r="A5" s="752"/>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4"/>
      <c r="AD5" s="755"/>
      <c r="AE5" s="745"/>
      <c r="AF5" s="745"/>
      <c r="AG5" s="745"/>
      <c r="AH5" s="745"/>
      <c r="AI5" s="745"/>
      <c r="AJ5" s="745"/>
    </row>
    <row r="6" spans="1:36" ht="59.25" customHeight="1" thickBot="1">
      <c r="A6" s="756" t="s">
        <v>9</v>
      </c>
      <c r="B6" s="757" t="s">
        <v>321</v>
      </c>
      <c r="C6" s="758"/>
      <c r="D6" s="758"/>
      <c r="E6" s="758"/>
      <c r="F6" s="758"/>
      <c r="G6" s="758"/>
      <c r="H6" s="759"/>
      <c r="I6" s="753"/>
      <c r="J6" s="760"/>
      <c r="K6" s="761" t="s">
        <v>11</v>
      </c>
      <c r="L6" s="762"/>
      <c r="M6" s="763">
        <v>45321</v>
      </c>
      <c r="N6" s="764"/>
      <c r="O6" s="753"/>
      <c r="P6" s="753"/>
      <c r="Q6" s="753"/>
      <c r="R6" s="753"/>
      <c r="S6" s="753"/>
      <c r="T6" s="753"/>
      <c r="U6" s="753"/>
      <c r="V6" s="753"/>
      <c r="W6" s="753"/>
      <c r="X6" s="753"/>
      <c r="Y6" s="753"/>
      <c r="Z6" s="753"/>
      <c r="AA6" s="753"/>
      <c r="AB6" s="753"/>
      <c r="AC6" s="754"/>
      <c r="AD6" s="753"/>
      <c r="AE6" s="745"/>
      <c r="AF6" s="745"/>
      <c r="AG6" s="745"/>
      <c r="AH6" s="745"/>
      <c r="AI6" s="745"/>
      <c r="AJ6" s="745"/>
    </row>
    <row r="7" spans="1:36" ht="27" customHeight="1" thickBot="1">
      <c r="A7" s="765"/>
      <c r="B7" s="760"/>
      <c r="C7" s="760"/>
      <c r="D7" s="760"/>
      <c r="E7" s="760"/>
      <c r="F7" s="760"/>
      <c r="G7" s="760"/>
      <c r="H7" s="760"/>
      <c r="I7" s="760"/>
      <c r="J7" s="760"/>
      <c r="K7" s="760"/>
      <c r="L7" s="760"/>
      <c r="M7" s="760"/>
      <c r="N7" s="760"/>
      <c r="O7" s="753"/>
      <c r="P7" s="753"/>
      <c r="Q7" s="753"/>
      <c r="R7" s="753"/>
      <c r="S7" s="753"/>
      <c r="T7" s="753"/>
      <c r="U7" s="753"/>
      <c r="V7" s="753"/>
      <c r="W7" s="753"/>
      <c r="X7" s="753"/>
      <c r="Y7" s="753"/>
      <c r="Z7" s="753"/>
      <c r="AA7" s="753"/>
      <c r="AB7" s="753"/>
      <c r="AC7" s="754"/>
      <c r="AD7" s="753"/>
      <c r="AE7" s="745"/>
      <c r="AF7" s="745"/>
      <c r="AG7" s="745"/>
      <c r="AH7" s="745"/>
      <c r="AI7" s="745"/>
      <c r="AJ7" s="745"/>
    </row>
    <row r="8" spans="1:36" ht="59.25" customHeight="1" thickBot="1">
      <c r="A8" s="756" t="s">
        <v>12</v>
      </c>
      <c r="B8" s="766" t="s">
        <v>322</v>
      </c>
      <c r="C8" s="767"/>
      <c r="D8" s="767"/>
      <c r="E8" s="767"/>
      <c r="F8" s="767"/>
      <c r="G8" s="767"/>
      <c r="H8" s="767"/>
      <c r="I8" s="768"/>
      <c r="J8" s="753"/>
      <c r="K8" s="769" t="s">
        <v>14</v>
      </c>
      <c r="L8" s="769"/>
      <c r="M8" s="769" t="s">
        <v>15</v>
      </c>
      <c r="N8" s="769" t="s">
        <v>16</v>
      </c>
      <c r="O8" s="769" t="s">
        <v>17</v>
      </c>
      <c r="P8" s="753"/>
      <c r="Q8" s="753"/>
      <c r="R8" s="753"/>
      <c r="S8" s="753"/>
      <c r="T8" s="753"/>
      <c r="U8" s="753"/>
      <c r="V8" s="753"/>
      <c r="W8" s="753"/>
      <c r="X8" s="753"/>
      <c r="Y8" s="753"/>
      <c r="Z8" s="753"/>
      <c r="AA8" s="753"/>
      <c r="AB8" s="753"/>
      <c r="AC8" s="754"/>
      <c r="AD8" s="753"/>
      <c r="AE8" s="745"/>
      <c r="AF8" s="745"/>
      <c r="AG8" s="745"/>
      <c r="AH8" s="745"/>
      <c r="AI8" s="745"/>
      <c r="AJ8" s="745"/>
    </row>
    <row r="9" spans="1:36" ht="59.25" customHeight="1" thickBot="1">
      <c r="A9" s="756" t="s">
        <v>18</v>
      </c>
      <c r="B9" s="766" t="s">
        <v>323</v>
      </c>
      <c r="C9" s="767"/>
      <c r="D9" s="767"/>
      <c r="E9" s="767"/>
      <c r="F9" s="767"/>
      <c r="G9" s="767"/>
      <c r="H9" s="767"/>
      <c r="I9" s="768"/>
      <c r="J9" s="753"/>
      <c r="K9" s="770"/>
      <c r="L9" s="771"/>
      <c r="M9" s="771"/>
      <c r="N9" s="770"/>
      <c r="O9" s="770" t="s">
        <v>20</v>
      </c>
      <c r="P9" s="753"/>
      <c r="Q9" s="753"/>
      <c r="R9" s="753"/>
      <c r="S9" s="753"/>
      <c r="T9" s="753"/>
      <c r="U9" s="753"/>
      <c r="V9" s="753"/>
      <c r="W9" s="753"/>
      <c r="X9" s="753"/>
      <c r="Y9" s="753"/>
      <c r="Z9" s="753"/>
      <c r="AA9" s="753"/>
      <c r="AB9" s="753"/>
      <c r="AC9" s="754"/>
      <c r="AD9" s="753"/>
      <c r="AE9" s="745"/>
      <c r="AF9" s="745"/>
      <c r="AG9" s="745"/>
      <c r="AH9" s="745"/>
      <c r="AI9" s="745"/>
      <c r="AJ9" s="745"/>
    </row>
    <row r="10" spans="1:36" ht="15.75" customHeight="1">
      <c r="A10" s="753"/>
      <c r="B10" s="753"/>
      <c r="C10" s="753"/>
      <c r="D10" s="753"/>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4"/>
      <c r="AD10" s="753"/>
      <c r="AE10" s="745"/>
      <c r="AF10" s="745"/>
      <c r="AG10" s="745"/>
      <c r="AH10" s="745"/>
      <c r="AI10" s="745"/>
      <c r="AJ10" s="745"/>
    </row>
    <row r="11" spans="1:36" ht="15.75" customHeight="1" thickBot="1">
      <c r="A11" s="772"/>
      <c r="B11" s="753"/>
      <c r="C11" s="753"/>
      <c r="D11" s="753"/>
      <c r="E11" s="753"/>
      <c r="F11" s="753"/>
      <c r="G11" s="753"/>
      <c r="H11" s="753"/>
      <c r="I11" s="753"/>
      <c r="J11" s="753"/>
      <c r="K11" s="753"/>
      <c r="L11" s="753"/>
      <c r="M11" s="753"/>
      <c r="N11" s="753"/>
      <c r="O11" s="753"/>
      <c r="P11" s="753"/>
      <c r="Q11" s="753"/>
      <c r="R11" s="753"/>
      <c r="S11" s="753"/>
      <c r="T11" s="753"/>
      <c r="U11" s="753"/>
      <c r="V11" s="753"/>
      <c r="W11" s="753"/>
      <c r="X11" s="753"/>
      <c r="Y11" s="753"/>
      <c r="Z11" s="773"/>
      <c r="AA11" s="773"/>
      <c r="AB11" s="773"/>
      <c r="AC11" s="774"/>
      <c r="AD11" s="775"/>
      <c r="AE11" s="745"/>
      <c r="AF11" s="745"/>
      <c r="AG11" s="745"/>
      <c r="AH11" s="745"/>
      <c r="AI11" s="745"/>
      <c r="AJ11" s="745"/>
    </row>
    <row r="12" spans="1:36">
      <c r="A12" s="776" t="s">
        <v>21</v>
      </c>
      <c r="B12" s="777"/>
      <c r="C12" s="777"/>
      <c r="D12" s="778"/>
      <c r="E12" s="779" t="s">
        <v>22</v>
      </c>
      <c r="F12" s="780"/>
      <c r="G12" s="780"/>
      <c r="H12" s="780"/>
      <c r="I12" s="780"/>
      <c r="J12" s="780"/>
      <c r="K12" s="780"/>
      <c r="L12" s="780"/>
      <c r="M12" s="780"/>
      <c r="N12" s="780"/>
      <c r="O12" s="780"/>
      <c r="P12" s="780"/>
      <c r="Q12" s="780"/>
      <c r="R12" s="780"/>
      <c r="S12" s="780"/>
      <c r="T12" s="780"/>
      <c r="U12" s="780"/>
      <c r="V12" s="780"/>
      <c r="W12" s="780"/>
      <c r="X12" s="781"/>
      <c r="Y12" s="782"/>
      <c r="Z12" s="783" t="s">
        <v>23</v>
      </c>
      <c r="AA12" s="784"/>
      <c r="AB12" s="784"/>
      <c r="AC12" s="784"/>
      <c r="AD12" s="785"/>
      <c r="AE12" s="745"/>
      <c r="AF12" s="783" t="s">
        <v>24</v>
      </c>
      <c r="AG12" s="785"/>
      <c r="AH12" s="745"/>
      <c r="AI12" s="745"/>
      <c r="AJ12" s="745"/>
    </row>
    <row r="13" spans="1:36">
      <c r="A13" s="786" t="s">
        <v>25</v>
      </c>
      <c r="B13" s="787" t="s">
        <v>26</v>
      </c>
      <c r="C13" s="787" t="s">
        <v>27</v>
      </c>
      <c r="D13" s="788" t="s">
        <v>28</v>
      </c>
      <c r="E13" s="789" t="s">
        <v>29</v>
      </c>
      <c r="F13" s="790"/>
      <c r="G13" s="790"/>
      <c r="H13" s="790"/>
      <c r="I13" s="791" t="s">
        <v>30</v>
      </c>
      <c r="J13" s="792"/>
      <c r="K13" s="792"/>
      <c r="L13" s="792"/>
      <c r="M13" s="792"/>
      <c r="N13" s="792"/>
      <c r="O13" s="792"/>
      <c r="P13" s="792"/>
      <c r="Q13" s="792"/>
      <c r="R13" s="793"/>
      <c r="S13" s="793"/>
      <c r="T13" s="791" t="s">
        <v>31</v>
      </c>
      <c r="U13" s="792"/>
      <c r="V13" s="792"/>
      <c r="W13" s="792"/>
      <c r="X13" s="794"/>
      <c r="Y13" s="782"/>
      <c r="Z13" s="795"/>
      <c r="AA13" s="796"/>
      <c r="AB13" s="796"/>
      <c r="AC13" s="796"/>
      <c r="AD13" s="797"/>
      <c r="AE13" s="745"/>
      <c r="AF13" s="795"/>
      <c r="AG13" s="797"/>
      <c r="AH13" s="798"/>
      <c r="AI13" s="798"/>
      <c r="AJ13" s="798"/>
    </row>
    <row r="14" spans="1:36" ht="32.25" customHeight="1" thickBot="1">
      <c r="A14" s="786"/>
      <c r="B14" s="787"/>
      <c r="C14" s="787"/>
      <c r="D14" s="788"/>
      <c r="E14" s="799" t="s">
        <v>32</v>
      </c>
      <c r="F14" s="800"/>
      <c r="G14" s="800"/>
      <c r="H14" s="800"/>
      <c r="I14" s="801" t="s">
        <v>33</v>
      </c>
      <c r="J14" s="802" t="s">
        <v>34</v>
      </c>
      <c r="K14" s="802" t="s">
        <v>35</v>
      </c>
      <c r="L14" s="803" t="s">
        <v>36</v>
      </c>
      <c r="M14" s="787" t="s">
        <v>37</v>
      </c>
      <c r="N14" s="804" t="s">
        <v>38</v>
      </c>
      <c r="O14" s="805" t="s">
        <v>39</v>
      </c>
      <c r="P14" s="787" t="s">
        <v>40</v>
      </c>
      <c r="Q14" s="805" t="s">
        <v>41</v>
      </c>
      <c r="R14" s="805" t="s">
        <v>42</v>
      </c>
      <c r="S14" s="806"/>
      <c r="T14" s="807" t="s">
        <v>43</v>
      </c>
      <c r="U14" s="787" t="s">
        <v>44</v>
      </c>
      <c r="V14" s="805" t="s">
        <v>45</v>
      </c>
      <c r="W14" s="787" t="s">
        <v>46</v>
      </c>
      <c r="X14" s="788"/>
      <c r="Y14" s="808"/>
      <c r="Z14" s="809"/>
      <c r="AA14" s="810"/>
      <c r="AB14" s="810"/>
      <c r="AC14" s="810"/>
      <c r="AD14" s="811"/>
      <c r="AE14" s="798"/>
      <c r="AF14" s="809"/>
      <c r="AG14" s="811"/>
      <c r="AH14" s="798"/>
      <c r="AI14" s="745"/>
      <c r="AJ14" s="798"/>
    </row>
    <row r="15" spans="1:36" ht="74.25" customHeight="1" thickBot="1">
      <c r="A15" s="812"/>
      <c r="B15" s="805"/>
      <c r="C15" s="805"/>
      <c r="D15" s="813"/>
      <c r="E15" s="814" t="s">
        <v>47</v>
      </c>
      <c r="F15" s="815" t="s">
        <v>48</v>
      </c>
      <c r="G15" s="816"/>
      <c r="H15" s="817" t="s">
        <v>49</v>
      </c>
      <c r="I15" s="807"/>
      <c r="J15" s="802"/>
      <c r="K15" s="802"/>
      <c r="L15" s="818"/>
      <c r="M15" s="787"/>
      <c r="N15" s="819"/>
      <c r="O15" s="819"/>
      <c r="P15" s="787"/>
      <c r="Q15" s="819"/>
      <c r="R15" s="819"/>
      <c r="S15" s="820"/>
      <c r="T15" s="821"/>
      <c r="U15" s="787"/>
      <c r="V15" s="819"/>
      <c r="W15" s="822" t="s">
        <v>50</v>
      </c>
      <c r="X15" s="823" t="s">
        <v>51</v>
      </c>
      <c r="Y15" s="808"/>
      <c r="Z15" s="824" t="s">
        <v>52</v>
      </c>
      <c r="AA15" s="825" t="s">
        <v>53</v>
      </c>
      <c r="AB15" s="825" t="s">
        <v>54</v>
      </c>
      <c r="AC15" s="825" t="s">
        <v>55</v>
      </c>
      <c r="AD15" s="826" t="s">
        <v>56</v>
      </c>
      <c r="AE15" s="798"/>
      <c r="AF15" s="824" t="s">
        <v>57</v>
      </c>
      <c r="AG15" s="826" t="s">
        <v>133</v>
      </c>
      <c r="AH15" s="798"/>
      <c r="AI15" s="745"/>
      <c r="AJ15" s="798"/>
    </row>
    <row r="16" spans="1:36" ht="139.5" customHeight="1" thickBot="1">
      <c r="A16" s="827">
        <v>1</v>
      </c>
      <c r="B16" s="828" t="s">
        <v>324</v>
      </c>
      <c r="C16" s="829" t="s">
        <v>325</v>
      </c>
      <c r="D16" s="830" t="s">
        <v>326</v>
      </c>
      <c r="E16" s="831" t="s">
        <v>99</v>
      </c>
      <c r="F16" s="832" t="s">
        <v>100</v>
      </c>
      <c r="G16" s="833" t="str">
        <f>+CONCATENATE(E16," - ",F16)</f>
        <v>MUY BAJA - MODERADO</v>
      </c>
      <c r="H16" s="834" t="str">
        <f>+VLOOKUP(G16,[9]Datos!D3:E17,2,FALSE)</f>
        <v>MODERADO</v>
      </c>
      <c r="I16" s="835" t="s">
        <v>327</v>
      </c>
      <c r="J16" s="836" t="s">
        <v>65</v>
      </c>
      <c r="K16" s="837" t="s">
        <v>138</v>
      </c>
      <c r="L16" s="838">
        <f>IF(K16="ASIGNADO",15,IF(K16="NO ASIGNADO",0,""))</f>
        <v>15</v>
      </c>
      <c r="M16" s="839">
        <f>SUM(L16:L22)</f>
        <v>95</v>
      </c>
      <c r="N16" s="840" t="s">
        <v>139</v>
      </c>
      <c r="O16" s="841">
        <f>IF(O19="DÉBIL",0,IF(O19="MODERADO",50,IF(O19="FUERTE",100,"")))</f>
        <v>50</v>
      </c>
      <c r="P16" s="842" t="str">
        <f>IF(AND(M19="FUERTE",N16="FUERTE (SIEMPRE SE EJECUTA)"),"NO","SÍ")</f>
        <v>SÍ</v>
      </c>
      <c r="Q16" s="843" t="s">
        <v>68</v>
      </c>
      <c r="R16" s="844" t="str">
        <f>IF(AND(E16="MUY BAJA",Q19=2),"MUY BAJA",IF(AND(E16="BAJA",Q19=2),"MUY BAJA",IF(AND(E16="MEDIA",Q19=2),"MUY BAJA",IF(AND(E16="ALTA",Q19=2),"BAJA",IF(AND(E16="MUY ALTA",Q19=2),"MEDIA",IF(AND(E16="MUY BAJA",Q19=1),"MUY BAJA",IF(AND(E16="BAJA",Q19=1),"MUY BAJA",IF(AND(E16="MEDIA",Q19=1),"BAJA",IF(AND(E16="ALTA",Q19=1),"MEDIA",IF(AND(E16="MUY ALTA",Q19=1),"ALTA",E16))))))))))</f>
        <v>MUY BAJA</v>
      </c>
      <c r="S16" s="833" t="str">
        <f>+CONCATENATE(R16," - ",F16)</f>
        <v>MUY BAJA - MODERADO</v>
      </c>
      <c r="T16" s="834" t="str">
        <f>+VLOOKUP(S16,[9]Datos!$D$3:$E$17,2,FALSE)</f>
        <v>MODERADO</v>
      </c>
      <c r="U16" s="845" t="s">
        <v>69</v>
      </c>
      <c r="V16" s="830" t="s">
        <v>328</v>
      </c>
      <c r="W16" s="828" t="s">
        <v>329</v>
      </c>
      <c r="X16" s="846" t="s">
        <v>330</v>
      </c>
      <c r="Y16" s="847"/>
      <c r="Z16" s="848">
        <v>45653</v>
      </c>
      <c r="AA16" s="849" t="s">
        <v>331</v>
      </c>
      <c r="AB16" s="849" t="s">
        <v>332</v>
      </c>
      <c r="AC16" s="850" t="s">
        <v>333</v>
      </c>
      <c r="AD16" s="851" t="s">
        <v>334</v>
      </c>
      <c r="AE16" s="745"/>
      <c r="AF16" s="852" t="s">
        <v>335</v>
      </c>
      <c r="AG16" s="853" t="s">
        <v>336</v>
      </c>
      <c r="AH16" s="745"/>
      <c r="AI16" s="745"/>
      <c r="AJ16" s="745"/>
    </row>
    <row r="17" spans="1:36" ht="139.5" customHeight="1">
      <c r="A17" s="827"/>
      <c r="B17" s="854"/>
      <c r="C17" s="855"/>
      <c r="D17" s="856"/>
      <c r="E17" s="857"/>
      <c r="F17" s="832"/>
      <c r="G17" s="858"/>
      <c r="H17" s="859"/>
      <c r="I17" s="835"/>
      <c r="J17" s="860" t="s">
        <v>79</v>
      </c>
      <c r="K17" s="861" t="s">
        <v>149</v>
      </c>
      <c r="L17" s="862">
        <f>IF(K17="ADECUADO",15,IF(K17="INADECUADO",0,""))</f>
        <v>15</v>
      </c>
      <c r="M17" s="863"/>
      <c r="N17" s="864"/>
      <c r="O17" s="841"/>
      <c r="P17" s="865"/>
      <c r="Q17" s="843"/>
      <c r="R17" s="866"/>
      <c r="S17" s="858"/>
      <c r="T17" s="859"/>
      <c r="U17" s="867"/>
      <c r="V17" s="868"/>
      <c r="W17" s="854"/>
      <c r="X17" s="869"/>
      <c r="Y17" s="847"/>
      <c r="Z17" s="870"/>
      <c r="AA17" s="871"/>
      <c r="AB17" s="871"/>
      <c r="AC17" s="850"/>
      <c r="AD17" s="872"/>
      <c r="AE17" s="745"/>
      <c r="AF17" s="873"/>
      <c r="AG17" s="874"/>
      <c r="AH17" s="745"/>
      <c r="AI17" s="745"/>
      <c r="AJ17" s="745"/>
    </row>
    <row r="18" spans="1:36" ht="139.5" customHeight="1">
      <c r="A18" s="827"/>
      <c r="B18" s="854"/>
      <c r="C18" s="855"/>
      <c r="D18" s="856"/>
      <c r="E18" s="857"/>
      <c r="F18" s="832"/>
      <c r="G18" s="858"/>
      <c r="H18" s="859"/>
      <c r="I18" s="835"/>
      <c r="J18" s="875" t="s">
        <v>81</v>
      </c>
      <c r="K18" s="861" t="s">
        <v>82</v>
      </c>
      <c r="L18" s="862">
        <f>IF(K18="OPORTUNA",15,IF(K18="INOPORTUNA",0,""))</f>
        <v>15</v>
      </c>
      <c r="M18" s="863"/>
      <c r="N18" s="864"/>
      <c r="O18" s="841"/>
      <c r="P18" s="865"/>
      <c r="Q18" s="876" t="s">
        <v>83</v>
      </c>
      <c r="R18" s="866"/>
      <c r="S18" s="858"/>
      <c r="T18" s="859"/>
      <c r="U18" s="867"/>
      <c r="V18" s="868"/>
      <c r="W18" s="854"/>
      <c r="X18" s="869"/>
      <c r="Y18" s="847"/>
      <c r="Z18" s="870"/>
      <c r="AA18" s="871"/>
      <c r="AB18" s="871"/>
      <c r="AC18" s="850"/>
      <c r="AD18" s="872"/>
      <c r="AE18" s="745"/>
      <c r="AF18" s="873"/>
      <c r="AG18" s="874"/>
      <c r="AH18" s="745"/>
      <c r="AI18" s="745"/>
      <c r="AJ18" s="745"/>
    </row>
    <row r="19" spans="1:36" ht="139.5" customHeight="1">
      <c r="A19" s="827"/>
      <c r="B19" s="854"/>
      <c r="C19" s="855"/>
      <c r="D19" s="856"/>
      <c r="E19" s="857"/>
      <c r="F19" s="832"/>
      <c r="G19" s="858"/>
      <c r="H19" s="859"/>
      <c r="I19" s="835"/>
      <c r="J19" s="860" t="s">
        <v>84</v>
      </c>
      <c r="K19" s="861" t="s">
        <v>308</v>
      </c>
      <c r="L19" s="862">
        <f>IF(K19="PREVENIR",15,IF(K19="DETECTAR",10,IF(K19="NO ES UN CONTROL",0,"")))</f>
        <v>10</v>
      </c>
      <c r="M19" s="877" t="str">
        <f>IF(M16&lt;86,"DÉBIL",IF(M16&lt;96,"MODERADO",IF(M16&lt;101,"FUERTE","")))</f>
        <v>MODERADO</v>
      </c>
      <c r="N19" s="864"/>
      <c r="O19" s="878" t="str">
        <f>IF(AND(M19="FUERTE",N16="FUERTE (SIEMPRE SE EJECUTA)"),"FUERTE",IF(OR(M19="DÉBIL",N16="DÉBIL (NO SE EJECUTA)"),"DÉBIL",IF(OR(M19="MODERADO",N16="MODERADO (ALGUNAS VECES)"),"MODERADO")))</f>
        <v>MODERADO</v>
      </c>
      <c r="P19" s="865"/>
      <c r="Q19" s="879">
        <f>IF(AND($O$19="FUERTE",$Q$16="DIRECTAMENTE"),2,IF(AND($O$19="FUERTE",$Q$16="DIRECTAMENTE"),2,IF(AND($O$19="FUERTE",$Q$16="DIRECTAMENTE"),2,IF(AND($O$19="FUERTE",$Q$16="NO DISMINUYE"),0,IF(AND($O$19="MODERADO",$Q$16="DIRECTAMENTE"),1,IF(AND($O$19="MODERADO",$Q$16="DIRECTAMENTE"),1,IF(AND($O$19="MODERADO",$Q$16="DIRECTAMENTE"),1,IF(AND($O$19="MODERADO",$Q$16="NO DISMINUYE"),0,"N/A"))))))))</f>
        <v>1</v>
      </c>
      <c r="R19" s="866"/>
      <c r="S19" s="858"/>
      <c r="T19" s="859"/>
      <c r="U19" s="867"/>
      <c r="V19" s="880" t="s">
        <v>86</v>
      </c>
      <c r="W19" s="854"/>
      <c r="X19" s="880" t="s">
        <v>87</v>
      </c>
      <c r="Y19" s="881"/>
      <c r="Z19" s="870"/>
      <c r="AA19" s="871"/>
      <c r="AB19" s="871"/>
      <c r="AC19" s="850"/>
      <c r="AD19" s="872"/>
      <c r="AE19" s="745"/>
      <c r="AF19" s="873"/>
      <c r="AG19" s="874"/>
      <c r="AH19" s="745"/>
      <c r="AI19" s="745"/>
      <c r="AJ19" s="745"/>
    </row>
    <row r="20" spans="1:36" ht="139.5" customHeight="1">
      <c r="A20" s="827"/>
      <c r="B20" s="854"/>
      <c r="C20" s="855"/>
      <c r="D20" s="856"/>
      <c r="E20" s="857"/>
      <c r="F20" s="832"/>
      <c r="G20" s="858"/>
      <c r="H20" s="859"/>
      <c r="I20" s="835"/>
      <c r="J20" s="860" t="s">
        <v>88</v>
      </c>
      <c r="K20" s="861" t="s">
        <v>151</v>
      </c>
      <c r="L20" s="862">
        <f>IF(K20="CONFIABLE",15,IF(K20="NO CONFIABLE",0,""))</f>
        <v>15</v>
      </c>
      <c r="M20" s="882"/>
      <c r="N20" s="864"/>
      <c r="O20" s="878"/>
      <c r="P20" s="865"/>
      <c r="Q20" s="883"/>
      <c r="R20" s="866"/>
      <c r="S20" s="858"/>
      <c r="T20" s="859"/>
      <c r="U20" s="867"/>
      <c r="V20" s="884"/>
      <c r="W20" s="854"/>
      <c r="X20" s="884"/>
      <c r="Y20" s="881"/>
      <c r="Z20" s="870"/>
      <c r="AA20" s="871"/>
      <c r="AB20" s="871"/>
      <c r="AC20" s="850"/>
      <c r="AD20" s="872"/>
      <c r="AE20" s="745"/>
      <c r="AF20" s="873"/>
      <c r="AG20" s="874"/>
      <c r="AH20" s="745"/>
      <c r="AI20" s="745"/>
      <c r="AJ20" s="745"/>
    </row>
    <row r="21" spans="1:36" ht="139.5" customHeight="1">
      <c r="A21" s="827"/>
      <c r="B21" s="854"/>
      <c r="C21" s="855"/>
      <c r="D21" s="856"/>
      <c r="E21" s="857"/>
      <c r="F21" s="832"/>
      <c r="G21" s="858"/>
      <c r="H21" s="859"/>
      <c r="I21" s="835"/>
      <c r="J21" s="860" t="s">
        <v>90</v>
      </c>
      <c r="K21" s="861" t="s">
        <v>152</v>
      </c>
      <c r="L21" s="885">
        <f>IF(K21="SE INVESTIGAN Y RESUELVEN OPORTUNAMENTE",15,IF(K21="NO SE INVESTIGAN Y SE RESUELVEN OPORTUNAMENTE",0,""))</f>
        <v>15</v>
      </c>
      <c r="M21" s="882"/>
      <c r="N21" s="864"/>
      <c r="O21" s="878"/>
      <c r="P21" s="865"/>
      <c r="Q21" s="883"/>
      <c r="R21" s="866"/>
      <c r="S21" s="858"/>
      <c r="T21" s="859"/>
      <c r="U21" s="867"/>
      <c r="V21" s="886" t="s">
        <v>92</v>
      </c>
      <c r="W21" s="854"/>
      <c r="X21" s="830" t="s">
        <v>337</v>
      </c>
      <c r="Y21" s="847"/>
      <c r="Z21" s="870"/>
      <c r="AA21" s="871"/>
      <c r="AB21" s="871"/>
      <c r="AC21" s="850"/>
      <c r="AD21" s="872"/>
      <c r="AE21" s="745"/>
      <c r="AF21" s="873"/>
      <c r="AG21" s="874"/>
      <c r="AH21" s="745"/>
      <c r="AI21" s="745"/>
      <c r="AJ21" s="745"/>
    </row>
    <row r="22" spans="1:36" ht="139.5" customHeight="1" thickBot="1">
      <c r="A22" s="887"/>
      <c r="B22" s="888"/>
      <c r="C22" s="889"/>
      <c r="D22" s="890"/>
      <c r="E22" s="891"/>
      <c r="F22" s="892"/>
      <c r="G22" s="893"/>
      <c r="H22" s="894"/>
      <c r="I22" s="895"/>
      <c r="J22" s="896" t="s">
        <v>94</v>
      </c>
      <c r="K22" s="897" t="s">
        <v>154</v>
      </c>
      <c r="L22" s="898">
        <f>IF(K22="COMPLETA",10,IF(K22="INCOMPLETA",5,IF(K22="NO EXISTE",0,"")))</f>
        <v>10</v>
      </c>
      <c r="M22" s="899"/>
      <c r="N22" s="900"/>
      <c r="O22" s="901"/>
      <c r="P22" s="902"/>
      <c r="Q22" s="903"/>
      <c r="R22" s="904"/>
      <c r="S22" s="893"/>
      <c r="T22" s="894"/>
      <c r="U22" s="905"/>
      <c r="V22" s="906"/>
      <c r="W22" s="888"/>
      <c r="X22" s="890"/>
      <c r="Y22" s="847"/>
      <c r="Z22" s="907"/>
      <c r="AA22" s="908"/>
      <c r="AB22" s="908"/>
      <c r="AC22" s="909"/>
      <c r="AD22" s="910"/>
      <c r="AE22" s="745"/>
      <c r="AF22" s="911"/>
      <c r="AG22" s="912"/>
      <c r="AH22" s="745"/>
      <c r="AI22" s="745"/>
      <c r="AJ22" s="745"/>
    </row>
    <row r="23" spans="1:36">
      <c r="AA23" s="913"/>
    </row>
  </sheetData>
  <mergeCells count="7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6304ACF8-612B-489D-BD1F-DC7679695191}">
      <formula1>$AE$19:$AE$21</formula1>
    </dataValidation>
  </dataValidations>
  <pageMargins left="0.70866141732283505" right="0.70866141732283505" top="0.74803149606299202" bottom="0.74803149606299202" header="0.31496062992126" footer="0.31496062992126"/>
  <pageSetup scale="14" fitToWidth="2"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GESTION D HUMANO</vt:lpstr>
      <vt:lpstr>GESTION AMBIENTAL</vt:lpstr>
      <vt:lpstr>GESTION JURIDICA</vt:lpstr>
      <vt:lpstr>GESTION FINANCIERA</vt:lpstr>
      <vt:lpstr>GESTION CONTRAACTUAL</vt:lpstr>
      <vt:lpstr>GESTION ALMACEN Y ECONOMATO</vt:lpstr>
      <vt:lpstr>GESTION DOCUMENTAL</vt:lpstr>
      <vt:lpstr>GESTION SERVI ADMINISTRATIVO</vt:lpstr>
      <vt:lpstr>GESTION ADECUACION Y MANTENIMIE</vt:lpstr>
      <vt:lpstr>'GESTION ADECUACION Y MANTENIMIE'!Área_de_impresión</vt:lpstr>
      <vt:lpstr>'GESTION AMBIENTAL'!Área_de_impresión</vt:lpstr>
      <vt:lpstr>'GESTION CONTRAACTUAL'!Área_de_impresión</vt:lpstr>
      <vt:lpstr>'GESTION D HUMANO'!Área_de_impresión</vt:lpstr>
      <vt:lpstr>'GESTION JURIDICA'!Área_de_impresión</vt:lpstr>
      <vt:lpstr>'GESTION SERVI ADMINISTRATIVO'!Área_de_impresión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GUERRA</dc:creator>
  <cp:lastModifiedBy>CARLOS ANDRES GUERRA</cp:lastModifiedBy>
  <dcterms:created xsi:type="dcterms:W3CDTF">2025-01-14T22:40:16Z</dcterms:created>
  <dcterms:modified xsi:type="dcterms:W3CDTF">2025-01-14T22:56:04Z</dcterms:modified>
</cp:coreProperties>
</file>